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arlosreis/Library/Mobile Documents/com~apple~CloudDocs/TEAM CARLOS REIS/Leandro Thomposon /"/>
    </mc:Choice>
  </mc:AlternateContent>
  <xr:revisionPtr revIDLastSave="0" documentId="13_ncr:1_{5056FDC9-DB88-7045-A861-74442AE9FFD9}" xr6:coauthVersionLast="47" xr6:coauthVersionMax="47" xr10:uidLastSave="{00000000-0000-0000-0000-000000000000}"/>
  <bookViews>
    <workbookView xWindow="0" yWindow="500" windowWidth="28800" windowHeight="16080" tabRatio="911" xr2:uid="{00000000-000D-0000-FFFF-FFFF00000000}"/>
  </bookViews>
  <sheets>
    <sheet name="TESTE (Cooper 12 min.)" sheetId="24" r:id="rId1"/>
    <sheet name="TESTE (Balke 15 min.)" sheetId="29" r:id="rId2"/>
    <sheet name="TESTE (Caminhada 1600m)" sheetId="26" r:id="rId3"/>
    <sheet name="TESTE (Fox - bicicleta)" sheetId="28" r:id="rId4"/>
    <sheet name="Diário de treino" sheetId="25" r:id="rId5"/>
    <sheet name="PAR-Q" sheetId="16" r:id="rId6"/>
    <sheet name="Tabela de Ritmo" sheetId="22" r:id="rId7"/>
  </sheets>
  <externalReferences>
    <externalReference r:id="rId8"/>
  </externalReferences>
  <definedNames>
    <definedName name="___Sem2">#REF!</definedName>
    <definedName name="__Sem2">#REF!</definedName>
    <definedName name="_Sem2">#REF!</definedName>
    <definedName name="_xlnm.Print_Area" localSheetId="4">'Diário de treino'!$C$1:$Q$83</definedName>
    <definedName name="_xlnm.Print_Area" localSheetId="5">'PAR-Q'!$A$1:$L$54</definedName>
    <definedName name="_xlnm.Print_Area" localSheetId="6">'Tabela de Ritmo'!$A$1:$J$68</definedName>
    <definedName name="_xlnm.Print_Area" localSheetId="1">'TESTE (Balke 15 min.)'!$B$1:$N$76</definedName>
    <definedName name="_xlnm.Print_Area" localSheetId="2">'TESTE (Caminhada 1600m)'!$B$1:$N$76</definedName>
    <definedName name="_xlnm.Print_Area" localSheetId="0">'TESTE (Cooper 12 min.)'!$B$1:$N$76</definedName>
    <definedName name="_xlnm.Print_Area" localSheetId="3">'TESTE (Fox - bicicleta)'!$B$1:$N$76</definedName>
    <definedName name="CALC_CicloTérmino" localSheetId="5">EDATE(ENT_CicloInício,3)-1</definedName>
    <definedName name="CALC_CicloTérmino" localSheetId="1">EDATE([0]!ENT_CicloInício,3)-1</definedName>
    <definedName name="CALC_CicloTérmino" localSheetId="2">EDATE([0]!ENT_CicloInício,3)-1</definedName>
    <definedName name="CALC_CicloTérmino" localSheetId="0">EDATE([0]!ENT_CicloInício,3)-1</definedName>
    <definedName name="CALC_CicloTérmino" localSheetId="3">EDATE([0]!ENT_CicloInício,3)-1</definedName>
    <definedName name="CALC_CicloTérmino">EDATE(ENT_CicloInício,3)-1</definedName>
    <definedName name="CALC_IMCParcial" localSheetId="5">IFERROR(#REF!/(ENT_AlturaM^2),0)</definedName>
    <definedName name="CALC_IMCParcial" localSheetId="1">IFERROR(#REF!/([0]!ENT_AlturaM^2),0)</definedName>
    <definedName name="CALC_IMCParcial" localSheetId="2">IFERROR(#REF!/([0]!ENT_AlturaM^2),0)</definedName>
    <definedName name="CALC_IMCParcial" localSheetId="0">IFERROR(#REF!/([0]!ENT_AlturaM^2),0)</definedName>
    <definedName name="CALC_IMCParcial" localSheetId="3">IFERROR(#REF!/([0]!ENT_AlturaM^2),0)</definedName>
    <definedName name="CALC_IMCParcial">IFERROR(#REF!/(ENT_AlturaM^2),0)</definedName>
    <definedName name="CALC_ParaMetaKG" localSheetId="5">IF(ISNUMBER(#REF!),ENT_MetaKG-#REF!,"-")</definedName>
    <definedName name="CALC_ParaMetaKG" localSheetId="1">IF(ISNUMBER(#REF!),[0]!ENT_MetaKG-#REF!,"-")</definedName>
    <definedName name="CALC_ParaMetaKG" localSheetId="2">IF(ISNUMBER(#REF!),[0]!ENT_MetaKG-#REF!,"-")</definedName>
    <definedName name="CALC_ParaMetaKG" localSheetId="0">IF(ISNUMBER(#REF!),[0]!ENT_MetaKG-#REF!,"-")</definedName>
    <definedName name="CALC_ParaMetaKG" localSheetId="3">IF(ISNUMBER(#REF!),[0]!ENT_MetaKG-#REF!,"-")</definedName>
    <definedName name="CALC_ParaMetaKG">IF(ISNUMBER(#REF!),ENT_MetaKG-#REF!,"-")</definedName>
    <definedName name="CALC_VarTotalKG" localSheetId="5">IF(ISNUMBER(#REF!),#REF!-ENT_PesoKG,0)</definedName>
    <definedName name="CALC_VarTotalKG" localSheetId="1">IF(ISNUMBER(#REF!),#REF!-[0]!ENT_PesoKG,0)</definedName>
    <definedName name="CALC_VarTotalKG" localSheetId="2">IF(ISNUMBER(#REF!),#REF!-[0]!ENT_PesoKG,0)</definedName>
    <definedName name="CALC_VarTotalKG" localSheetId="0">IF(ISNUMBER(#REF!),#REF!-[0]!ENT_PesoKG,0)</definedName>
    <definedName name="CALC_VarTotalKG" localSheetId="3">IF(ISNUMBER(#REF!),#REF!-[0]!ENT_PesoKG,0)</definedName>
    <definedName name="CALC_VarTotalKG">IF(ISNUMBER(#REF!),#REF!-ENT_PesoKG,0)</definedName>
    <definedName name="ENT_AlturaM">#REF!</definedName>
    <definedName name="ENT_CicloInício">#REF!</definedName>
    <definedName name="ENT_MetaKG">#REF!</definedName>
    <definedName name="ENT_PesoKG">#REF!</definedName>
    <definedName name="LISTA_Treinos">[1]CONTROLE!$W$17:$W$28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30" i="29" l="1"/>
  <c r="I33" i="29"/>
  <c r="C33" i="29"/>
  <c r="AJ79" i="29"/>
  <c r="M75" i="29"/>
  <c r="K75" i="29"/>
  <c r="I75" i="29"/>
  <c r="G75" i="29"/>
  <c r="E75" i="29"/>
  <c r="C75" i="29"/>
  <c r="M44" i="29"/>
  <c r="E44" i="29"/>
  <c r="E45" i="29"/>
  <c r="M10" i="29"/>
  <c r="C44" i="29"/>
  <c r="C45" i="29"/>
  <c r="C46" i="29"/>
  <c r="C47" i="29"/>
  <c r="C48" i="29"/>
  <c r="C49" i="29"/>
  <c r="C50" i="29"/>
  <c r="C51" i="29"/>
  <c r="C52" i="29"/>
  <c r="C53" i="29"/>
  <c r="C54" i="29"/>
  <c r="U43" i="29"/>
  <c r="AC40" i="29"/>
  <c r="AF43" i="29"/>
  <c r="AE39" i="29"/>
  <c r="T39" i="29"/>
  <c r="AG38" i="29"/>
  <c r="V38" i="29"/>
  <c r="AN34" i="29"/>
  <c r="I34" i="29"/>
  <c r="K33" i="29"/>
  <c r="AL30" i="29"/>
  <c r="G44" i="29"/>
  <c r="AL18" i="29"/>
  <c r="I13" i="29"/>
  <c r="G13" i="29"/>
  <c r="AP33" i="29"/>
  <c r="AQ37" i="29"/>
  <c r="E33" i="29"/>
  <c r="AR32" i="29"/>
  <c r="K30" i="29"/>
  <c r="G45" i="29"/>
  <c r="G46" i="29"/>
  <c r="G47" i="29"/>
  <c r="G48" i="29"/>
  <c r="G49" i="29"/>
  <c r="G50" i="29"/>
  <c r="G51" i="29"/>
  <c r="G52" i="29"/>
  <c r="G53" i="29"/>
  <c r="G54" i="29"/>
  <c r="I44" i="29"/>
  <c r="I45" i="29"/>
  <c r="I46" i="29"/>
  <c r="I47" i="29"/>
  <c r="I48" i="29"/>
  <c r="I49" i="29"/>
  <c r="I50" i="29"/>
  <c r="I51" i="29"/>
  <c r="I52" i="29"/>
  <c r="I53" i="29"/>
  <c r="I54" i="29"/>
  <c r="E46" i="29"/>
  <c r="M45" i="29"/>
  <c r="AJ82" i="29"/>
  <c r="S27" i="28"/>
  <c r="AJ79" i="28"/>
  <c r="M75" i="28"/>
  <c r="K75" i="28"/>
  <c r="I75" i="28"/>
  <c r="G75" i="28"/>
  <c r="E75" i="28"/>
  <c r="C75" i="28"/>
  <c r="M44" i="28"/>
  <c r="E44" i="28"/>
  <c r="E45" i="28"/>
  <c r="U43" i="28"/>
  <c r="AC40" i="28"/>
  <c r="AF43" i="28"/>
  <c r="AE39" i="28"/>
  <c r="T39" i="28"/>
  <c r="AG38" i="28"/>
  <c r="V38" i="28"/>
  <c r="AN34" i="28"/>
  <c r="I34" i="28"/>
  <c r="AL30" i="28"/>
  <c r="G44" i="28"/>
  <c r="AL18" i="28"/>
  <c r="M10" i="28"/>
  <c r="AP33" i="28"/>
  <c r="I13" i="28"/>
  <c r="G13" i="28"/>
  <c r="S26" i="26"/>
  <c r="AJ79" i="26"/>
  <c r="M75" i="26"/>
  <c r="K75" i="26"/>
  <c r="I75" i="26"/>
  <c r="G75" i="26"/>
  <c r="E75" i="26"/>
  <c r="C75" i="26"/>
  <c r="E44" i="26"/>
  <c r="E45" i="26"/>
  <c r="U43" i="26"/>
  <c r="AC40" i="26"/>
  <c r="AF43" i="26"/>
  <c r="AE39" i="26"/>
  <c r="T39" i="26"/>
  <c r="AG38" i="26"/>
  <c r="V38" i="26"/>
  <c r="AN34" i="26"/>
  <c r="I34" i="26"/>
  <c r="AL30" i="26"/>
  <c r="G44" i="26"/>
  <c r="AL18" i="26"/>
  <c r="M10" i="26"/>
  <c r="I30" i="26"/>
  <c r="I13" i="26"/>
  <c r="G13" i="26"/>
  <c r="AP33" i="26"/>
  <c r="I33" i="26"/>
  <c r="K30" i="28"/>
  <c r="I30" i="28"/>
  <c r="E47" i="29"/>
  <c r="M46" i="29"/>
  <c r="AK103" i="29"/>
  <c r="AK101" i="29"/>
  <c r="AK99" i="29"/>
  <c r="AJ103" i="29"/>
  <c r="AJ101" i="29"/>
  <c r="AJ99" i="29"/>
  <c r="AK102" i="29"/>
  <c r="AK100" i="29"/>
  <c r="AJ84" i="29"/>
  <c r="I64" i="29"/>
  <c r="AJ102" i="29"/>
  <c r="AJ100" i="29"/>
  <c r="C44" i="28"/>
  <c r="C45" i="28"/>
  <c r="C46" i="28"/>
  <c r="C47" i="28"/>
  <c r="C48" i="28"/>
  <c r="C49" i="28"/>
  <c r="C50" i="28"/>
  <c r="C51" i="28"/>
  <c r="C52" i="28"/>
  <c r="C53" i="28"/>
  <c r="C54" i="28"/>
  <c r="G45" i="28"/>
  <c r="G46" i="28"/>
  <c r="G47" i="28"/>
  <c r="G48" i="28"/>
  <c r="G49" i="28"/>
  <c r="G50" i="28"/>
  <c r="G51" i="28"/>
  <c r="G52" i="28"/>
  <c r="G53" i="28"/>
  <c r="G54" i="28"/>
  <c r="I44" i="28"/>
  <c r="I45" i="28"/>
  <c r="I46" i="28"/>
  <c r="I47" i="28"/>
  <c r="I48" i="28"/>
  <c r="I49" i="28"/>
  <c r="I50" i="28"/>
  <c r="I51" i="28"/>
  <c r="I52" i="28"/>
  <c r="I53" i="28"/>
  <c r="I54" i="28"/>
  <c r="E46" i="28"/>
  <c r="M45" i="28"/>
  <c r="AJ82" i="28"/>
  <c r="G45" i="26"/>
  <c r="G46" i="26"/>
  <c r="G47" i="26"/>
  <c r="G48" i="26"/>
  <c r="G49" i="26"/>
  <c r="G50" i="26"/>
  <c r="G51" i="26"/>
  <c r="G52" i="26"/>
  <c r="G53" i="26"/>
  <c r="G54" i="26"/>
  <c r="I44" i="26"/>
  <c r="I45" i="26"/>
  <c r="I46" i="26"/>
  <c r="I47" i="26"/>
  <c r="I48" i="26"/>
  <c r="I49" i="26"/>
  <c r="I50" i="26"/>
  <c r="I51" i="26"/>
  <c r="I52" i="26"/>
  <c r="I53" i="26"/>
  <c r="I54" i="26"/>
  <c r="E46" i="26"/>
  <c r="M45" i="26"/>
  <c r="C44" i="26"/>
  <c r="C45" i="26"/>
  <c r="C46" i="26"/>
  <c r="C47" i="26"/>
  <c r="C48" i="26"/>
  <c r="C49" i="26"/>
  <c r="C50" i="26"/>
  <c r="C51" i="26"/>
  <c r="C52" i="26"/>
  <c r="C53" i="26"/>
  <c r="C54" i="26"/>
  <c r="M44" i="26"/>
  <c r="AJ82" i="26"/>
  <c r="C75" i="24"/>
  <c r="E75" i="24"/>
  <c r="K60" i="29"/>
  <c r="S12" i="28"/>
  <c r="AR32" i="28"/>
  <c r="AQ37" i="28"/>
  <c r="C33" i="28"/>
  <c r="I33" i="28"/>
  <c r="I62" i="29"/>
  <c r="K61" i="29"/>
  <c r="I61" i="29"/>
  <c r="K63" i="29"/>
  <c r="M47" i="29"/>
  <c r="E48" i="29"/>
  <c r="K64" i="29"/>
  <c r="I63" i="29"/>
  <c r="I60" i="29"/>
  <c r="K62" i="29"/>
  <c r="M46" i="28"/>
  <c r="E47" i="28"/>
  <c r="AK103" i="28"/>
  <c r="AK101" i="28"/>
  <c r="AK99" i="28"/>
  <c r="AJ100" i="28"/>
  <c r="AJ103" i="28"/>
  <c r="I64" i="28"/>
  <c r="AJ101" i="28"/>
  <c r="AJ99" i="28"/>
  <c r="AJ102" i="28"/>
  <c r="AK102" i="28"/>
  <c r="AK100" i="28"/>
  <c r="AJ84" i="28"/>
  <c r="AR32" i="26"/>
  <c r="AQ37" i="26"/>
  <c r="C33" i="26"/>
  <c r="K30" i="26"/>
  <c r="AK103" i="26"/>
  <c r="AK101" i="26"/>
  <c r="AK99" i="26"/>
  <c r="AJ103" i="26"/>
  <c r="AJ101" i="26"/>
  <c r="AJ99" i="26"/>
  <c r="I60" i="26"/>
  <c r="AK102" i="26"/>
  <c r="AK100" i="26"/>
  <c r="AJ84" i="26"/>
  <c r="AJ102" i="26"/>
  <c r="I63" i="26"/>
  <c r="AJ100" i="26"/>
  <c r="M46" i="26"/>
  <c r="E47" i="26"/>
  <c r="I64" i="26"/>
  <c r="K62" i="26"/>
  <c r="I63" i="28"/>
  <c r="K61" i="28"/>
  <c r="M48" i="29"/>
  <c r="E49" i="29"/>
  <c r="I62" i="28"/>
  <c r="K62" i="28"/>
  <c r="I61" i="28"/>
  <c r="K63" i="28"/>
  <c r="K64" i="28"/>
  <c r="I60" i="28"/>
  <c r="K60" i="28"/>
  <c r="M47" i="28"/>
  <c r="E48" i="28"/>
  <c r="K64" i="26"/>
  <c r="I62" i="26"/>
  <c r="K61" i="26"/>
  <c r="I61" i="26"/>
  <c r="K63" i="26"/>
  <c r="K60" i="26"/>
  <c r="M47" i="26"/>
  <c r="E48" i="26"/>
  <c r="C33" i="24"/>
  <c r="G13" i="24"/>
  <c r="I30" i="24"/>
  <c r="I33" i="24" s="1"/>
  <c r="E50" i="29"/>
  <c r="M49" i="29"/>
  <c r="E49" i="28"/>
  <c r="M48" i="28"/>
  <c r="E49" i="26"/>
  <c r="M48" i="26"/>
  <c r="K30" i="24"/>
  <c r="Q82" i="25"/>
  <c r="Q64" i="25"/>
  <c r="Q46" i="25"/>
  <c r="Q28" i="25"/>
  <c r="G13" i="25"/>
  <c r="I13" i="25"/>
  <c r="K13" i="25" s="1"/>
  <c r="M13" i="25" s="1"/>
  <c r="O13" i="25" s="1"/>
  <c r="Q13" i="25" s="1"/>
  <c r="E31" i="25" s="1"/>
  <c r="G31" i="25" s="1"/>
  <c r="I31" i="25" s="1"/>
  <c r="K31" i="25" s="1"/>
  <c r="M31" i="25" s="1"/>
  <c r="O31" i="25" s="1"/>
  <c r="Q31" i="25" s="1"/>
  <c r="E49" i="25" s="1"/>
  <c r="G49" i="25" s="1"/>
  <c r="I49" i="25" s="1"/>
  <c r="K49" i="25" s="1"/>
  <c r="M49" i="25" s="1"/>
  <c r="O49" i="25" s="1"/>
  <c r="Q49" i="25" s="1"/>
  <c r="E67" i="25" s="1"/>
  <c r="G67" i="25" s="1"/>
  <c r="I67" i="25" s="1"/>
  <c r="K67" i="25" s="1"/>
  <c r="M67" i="25" s="1"/>
  <c r="O67" i="25" s="1"/>
  <c r="Q67" i="25" s="1"/>
  <c r="M50" i="29"/>
  <c r="E51" i="29"/>
  <c r="E50" i="28"/>
  <c r="M49" i="28"/>
  <c r="E50" i="26"/>
  <c r="M49" i="26"/>
  <c r="I13" i="24"/>
  <c r="M51" i="29"/>
  <c r="E52" i="29"/>
  <c r="M50" i="28"/>
  <c r="E51" i="28"/>
  <c r="M50" i="26"/>
  <c r="E51" i="26"/>
  <c r="M75" i="24"/>
  <c r="K75" i="24"/>
  <c r="I75" i="24"/>
  <c r="G75" i="24"/>
  <c r="E53" i="29"/>
  <c r="M52" i="29"/>
  <c r="M51" i="28"/>
  <c r="E52" i="28"/>
  <c r="M51" i="26"/>
  <c r="E52" i="26"/>
  <c r="AJ79" i="24"/>
  <c r="AN34" i="24"/>
  <c r="E44" i="24"/>
  <c r="M44" i="24" s="1"/>
  <c r="AC40" i="24"/>
  <c r="AE39" i="24"/>
  <c r="T39" i="24"/>
  <c r="U43" i="24"/>
  <c r="AG38" i="24"/>
  <c r="V38" i="24"/>
  <c r="I34" i="24"/>
  <c r="K33" i="24"/>
  <c r="AR32" i="24"/>
  <c r="AL30" i="24"/>
  <c r="G44" i="24"/>
  <c r="G45" i="24"/>
  <c r="G46" i="24"/>
  <c r="G47" i="24"/>
  <c r="G48" i="24" s="1"/>
  <c r="G49" i="24" s="1"/>
  <c r="G50" i="24" s="1"/>
  <c r="G51" i="24" s="1"/>
  <c r="G52" i="24" s="1"/>
  <c r="G53" i="24" s="1"/>
  <c r="G54" i="24" s="1"/>
  <c r="AL18" i="24"/>
  <c r="M10" i="24" s="1"/>
  <c r="E54" i="29"/>
  <c r="M54" i="29"/>
  <c r="M53" i="29"/>
  <c r="E53" i="28"/>
  <c r="M52" i="28"/>
  <c r="E53" i="26"/>
  <c r="M52" i="26"/>
  <c r="AJ82" i="24"/>
  <c r="AK102" i="24" s="1"/>
  <c r="AF43" i="24"/>
  <c r="E54" i="28"/>
  <c r="M54" i="28"/>
  <c r="M53" i="28"/>
  <c r="E54" i="26"/>
  <c r="M54" i="26"/>
  <c r="M53" i="26"/>
  <c r="AJ101" i="24"/>
  <c r="AK101" i="24"/>
  <c r="AJ84" i="24"/>
  <c r="K63" i="24" s="1"/>
  <c r="I44" i="24" l="1"/>
  <c r="I45" i="24" s="1"/>
  <c r="I46" i="24" s="1"/>
  <c r="I47" i="24" s="1"/>
  <c r="I48" i="24" s="1"/>
  <c r="I49" i="24" s="1"/>
  <c r="I50" i="24" s="1"/>
  <c r="I51" i="24" s="1"/>
  <c r="I52" i="24" s="1"/>
  <c r="I53" i="24" s="1"/>
  <c r="I54" i="24" s="1"/>
  <c r="E45" i="24"/>
  <c r="M45" i="24" s="1"/>
  <c r="AK99" i="24"/>
  <c r="K60" i="24" s="1"/>
  <c r="AJ103" i="24"/>
  <c r="I62" i="24"/>
  <c r="AJ102" i="24"/>
  <c r="I63" i="24" s="1"/>
  <c r="I64" i="24"/>
  <c r="K64" i="24"/>
  <c r="K62" i="24"/>
  <c r="E46" i="24"/>
  <c r="AK100" i="24"/>
  <c r="K61" i="24" s="1"/>
  <c r="AJ100" i="24"/>
  <c r="I61" i="24" s="1"/>
  <c r="AK103" i="24"/>
  <c r="AJ99" i="24"/>
  <c r="I60" i="24" s="1"/>
  <c r="C44" i="24"/>
  <c r="C45" i="24" s="1"/>
  <c r="C46" i="24" s="1"/>
  <c r="C47" i="24" s="1"/>
  <c r="C48" i="24" s="1"/>
  <c r="C49" i="24" s="1"/>
  <c r="C50" i="24" s="1"/>
  <c r="C51" i="24" s="1"/>
  <c r="C52" i="24" s="1"/>
  <c r="C53" i="24" s="1"/>
  <c r="C54" i="24" s="1"/>
  <c r="AP33" i="24"/>
  <c r="AQ37" i="24" s="1"/>
  <c r="E33" i="24" s="1"/>
  <c r="M46" i="24" l="1"/>
  <c r="E47" i="24"/>
  <c r="E48" i="24" l="1"/>
  <c r="M47" i="24"/>
  <c r="E49" i="24" l="1"/>
  <c r="M48" i="24"/>
  <c r="E50" i="24" l="1"/>
  <c r="M49" i="24"/>
  <c r="M50" i="24" l="1"/>
  <c r="E51" i="24"/>
  <c r="E52" i="24" l="1"/>
  <c r="M51" i="24"/>
  <c r="E53" i="24" l="1"/>
  <c r="M52" i="24"/>
  <c r="M53" i="24" l="1"/>
  <c r="E54" i="24"/>
  <c r="M54" i="2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Everton</author>
  </authors>
  <commentList>
    <comment ref="E13" authorId="0" shapeId="0" xr:uid="{B5CD9338-498A-4D13-9321-3A87D7979002}">
      <text>
        <r>
          <rPr>
            <b/>
            <sz val="9"/>
            <color rgb="FF000000"/>
            <rFont val="Segoe UI"/>
            <family val="2"/>
            <charset val="1"/>
          </rPr>
          <t>Everton:</t>
        </r>
        <r>
          <rPr>
            <sz val="9"/>
            <color rgb="FF000000"/>
            <rFont val="Segoe UI"/>
            <family val="2"/>
            <charset val="1"/>
          </rPr>
          <t xml:space="preserve">
</t>
        </r>
        <r>
          <rPr>
            <sz val="9"/>
            <color rgb="FF000000"/>
            <rFont val="Segoe UI"/>
            <family val="2"/>
            <charset val="1"/>
          </rPr>
          <t>Ao colocar a data de inicio dos treinos as outras datas serão preenchidas automaticamente</t>
        </r>
      </text>
    </comment>
  </commentList>
</comments>
</file>

<file path=xl/sharedStrings.xml><?xml version="1.0" encoding="utf-8"?>
<sst xmlns="http://schemas.openxmlformats.org/spreadsheetml/2006/main" count="1264" uniqueCount="159">
  <si>
    <t>Idade</t>
  </si>
  <si>
    <t>FC repouso</t>
  </si>
  <si>
    <t>% da FC de treino</t>
  </si>
  <si>
    <t>FC máxima</t>
  </si>
  <si>
    <t>FC de treino</t>
  </si>
  <si>
    <t>Velocidade média:</t>
  </si>
  <si>
    <t>Fraco</t>
  </si>
  <si>
    <t>Regular</t>
  </si>
  <si>
    <t>Bom</t>
  </si>
  <si>
    <t>Excelente</t>
  </si>
  <si>
    <t>20 - 29</t>
  </si>
  <si>
    <t>30 - 39</t>
  </si>
  <si>
    <t>40 - 49</t>
  </si>
  <si>
    <t>50 - 59</t>
  </si>
  <si>
    <t>60 - 69</t>
  </si>
  <si>
    <t>M. Fraco</t>
  </si>
  <si>
    <t>8 km/h</t>
  </si>
  <si>
    <t>8,5 km/h</t>
  </si>
  <si>
    <t>9 km/h</t>
  </si>
  <si>
    <t>10 km/h</t>
  </si>
  <si>
    <t>11 km/h</t>
  </si>
  <si>
    <t>12 km/h</t>
  </si>
  <si>
    <t>13 km/h</t>
  </si>
  <si>
    <t>14 km/h</t>
  </si>
  <si>
    <t>15 km/h</t>
  </si>
  <si>
    <t>Nome completo</t>
  </si>
  <si>
    <t>Data de Nasc.</t>
  </si>
  <si>
    <t>Sexo</t>
  </si>
  <si>
    <t>Telefone</t>
  </si>
  <si>
    <t>email</t>
  </si>
  <si>
    <t>Assinatura:</t>
  </si>
  <si>
    <t>Data:</t>
  </si>
  <si>
    <t>satisfatoriamente.</t>
  </si>
  <si>
    <t>Li, entendi e completei este questionário. Todas as dúvidas que tive foram respondidas</t>
  </si>
  <si>
    <t>Mais de 10kg de excesso de peso?</t>
  </si>
  <si>
    <t>Obesidade</t>
  </si>
  <si>
    <t>de atividade pelo menos 3 vezes por semana?</t>
  </si>
  <si>
    <t xml:space="preserve">Atividade profissional sedentária e menos de 30 min. </t>
  </si>
  <si>
    <t>Sedentarismo</t>
  </si>
  <si>
    <t>anos com histórico de ataque cardiaco?</t>
  </si>
  <si>
    <t xml:space="preserve">Pai ou irmão antes do 55 anos, mãe ou irmã antes dos 65 </t>
  </si>
  <si>
    <t>História Familiar</t>
  </si>
  <si>
    <t>É diabético(a)?</t>
  </si>
  <si>
    <t>Diabetes</t>
  </si>
  <si>
    <t>Fuma?</t>
  </si>
  <si>
    <t>Tabagismo</t>
  </si>
  <si>
    <t>Acima de 140/90 mmHg ou usa medicamento para pressão</t>
  </si>
  <si>
    <t>Pressão Arterial</t>
  </si>
  <si>
    <t>Acima de 240mg/dL</t>
  </si>
  <si>
    <t>Colesterol</t>
  </si>
  <si>
    <t>Homem acima de 45 anos ou mulher acima de 55 anos</t>
  </si>
  <si>
    <t>Não</t>
  </si>
  <si>
    <t>Sim</t>
  </si>
  <si>
    <t>Descrição</t>
  </si>
  <si>
    <t>Fator</t>
  </si>
  <si>
    <t>Sabe de alguma outra razão pela qual você não deve realizar atividade física?</t>
  </si>
  <si>
    <t>problema de coração?</t>
  </si>
  <si>
    <t>Você toma atualmente algum medicamento para pressão arterial e/ou</t>
  </si>
  <si>
    <t>pela atividade física?</t>
  </si>
  <si>
    <t>Você possui algum problema ósseo ou articular que poderia ser piorado</t>
  </si>
  <si>
    <t>Você apresenta desequilíbrio devido a tontura e/ou perda de consciência?</t>
  </si>
  <si>
    <t>No último mês, você sentiu dores no peito quando praticava atividade física?</t>
  </si>
  <si>
    <t>Você senti dores no peito quando pratica atividade física?</t>
  </si>
  <si>
    <t>deveria realizar atividades físicas supervisionada por profissionais da saúde?</t>
  </si>
  <si>
    <t>Algum médico já disse que você possui algum problema de coração e que só</t>
  </si>
  <si>
    <t xml:space="preserve">Sim </t>
  </si>
  <si>
    <t>Médio</t>
  </si>
  <si>
    <t>40 -49</t>
  </si>
  <si>
    <t>30 -39</t>
  </si>
  <si>
    <t>Clasificação:</t>
  </si>
  <si>
    <t>20-29</t>
  </si>
  <si>
    <t>15 - 19</t>
  </si>
  <si>
    <t>Masculino</t>
  </si>
  <si>
    <t>&lt;29</t>
  </si>
  <si>
    <t>15-19</t>
  </si>
  <si>
    <t>Feminino</t>
  </si>
  <si>
    <t>Classificação</t>
  </si>
  <si>
    <t>força de braço</t>
  </si>
  <si>
    <t>força abdominal</t>
  </si>
  <si>
    <t>genero</t>
  </si>
  <si>
    <t>idade</t>
  </si>
  <si>
    <t>resultado</t>
  </si>
  <si>
    <t>Tipo</t>
  </si>
  <si>
    <t>7 min/km</t>
  </si>
  <si>
    <t>6 min/km</t>
  </si>
  <si>
    <t>5 min/km</t>
  </si>
  <si>
    <t>4 min/km</t>
  </si>
  <si>
    <t>Massa (kg)</t>
  </si>
  <si>
    <t>P.A. (mmHg)</t>
  </si>
  <si>
    <t>F.C. rep. (bpm)</t>
  </si>
  <si>
    <t>F.C. máx. (bpm)</t>
  </si>
  <si>
    <t>Plano  de saúde</t>
  </si>
  <si>
    <t xml:space="preserve">  Distância (m):</t>
  </si>
  <si>
    <t>Teste de Cooper - 12 min.</t>
  </si>
  <si>
    <t xml:space="preserve">     </t>
  </si>
  <si>
    <t xml:space="preserve">Consumo máximo de oxigênio </t>
  </si>
  <si>
    <t>Tabela de Frequência Cardíaca</t>
  </si>
  <si>
    <t>Altura (m)</t>
  </si>
  <si>
    <t>METS</t>
  </si>
  <si>
    <t>PACE</t>
  </si>
  <si>
    <t>Zonas de Treino de Corrida</t>
  </si>
  <si>
    <t>Zona 1</t>
  </si>
  <si>
    <t>Zona 2</t>
  </si>
  <si>
    <t>Zona 3</t>
  </si>
  <si>
    <t>Zona 4</t>
  </si>
  <si>
    <t>Zona 5</t>
  </si>
  <si>
    <t>40% a 60%</t>
  </si>
  <si>
    <t>61% a 70%</t>
  </si>
  <si>
    <t>71% a 85%</t>
  </si>
  <si>
    <t>86% a 95%</t>
  </si>
  <si>
    <t>a</t>
  </si>
  <si>
    <t>Equivalência de Tempo</t>
  </si>
  <si>
    <t>Entre com a distância e com o tempo</t>
  </si>
  <si>
    <t>Distância (m)</t>
  </si>
  <si>
    <t>Tempo (h:m:s)</t>
  </si>
  <si>
    <t>Dados Pessoais</t>
  </si>
  <si>
    <t>IMC</t>
  </si>
  <si>
    <t>Fatores de risco para doenças coronariana</t>
  </si>
  <si>
    <t>Par-Q</t>
  </si>
  <si>
    <t>obesidade muito alta</t>
  </si>
  <si>
    <t>Classificação IMC</t>
  </si>
  <si>
    <t>Obesidade Grau III</t>
  </si>
  <si>
    <t>Obesidade Grau II</t>
  </si>
  <si>
    <t>Baixo peso severo</t>
  </si>
  <si>
    <t>Baixo peso moderado</t>
  </si>
  <si>
    <t>Baixo peso leve</t>
  </si>
  <si>
    <t>Peso normal</t>
  </si>
  <si>
    <t>Pré-obesidade</t>
  </si>
  <si>
    <t>Obesidade Grau I</t>
  </si>
  <si>
    <t>96%  a 100%</t>
  </si>
  <si>
    <t>TREINAMENTO PREVISTO PARA A SEMANA</t>
  </si>
  <si>
    <t xml:space="preserve">Detalhes </t>
  </si>
  <si>
    <t>Observação</t>
  </si>
  <si>
    <t>Distância planejada</t>
  </si>
  <si>
    <t>Distância percorrida na semana</t>
  </si>
  <si>
    <t>Diário de Treino</t>
  </si>
  <si>
    <t>SEMANA 3</t>
  </si>
  <si>
    <t>SEMANA 4</t>
  </si>
  <si>
    <t>SEMANA 2</t>
  </si>
  <si>
    <t>SEMANA 1</t>
  </si>
  <si>
    <t>FC reserva</t>
  </si>
  <si>
    <t>Tempo em min.</t>
  </si>
  <si>
    <t>Teste de Rockport  - 1600m (1 milha)</t>
  </si>
  <si>
    <t>FC do 5º minuto</t>
  </si>
  <si>
    <t>Teste de Balke - 15 min.</t>
  </si>
  <si>
    <t>Teste Fox - Bicicleta 5 min.</t>
  </si>
  <si>
    <t>F.C. final. (bpm)</t>
  </si>
  <si>
    <t>110/70</t>
  </si>
  <si>
    <t>OFF</t>
  </si>
  <si>
    <t>Regenerativo</t>
  </si>
  <si>
    <t>Repetições</t>
  </si>
  <si>
    <t>HIIT</t>
  </si>
  <si>
    <t xml:space="preserve">Leandro Thompson </t>
  </si>
  <si>
    <t>24/11/1981</t>
  </si>
  <si>
    <t>5 min zona 3</t>
  </si>
  <si>
    <t>10 Tiros zona 5</t>
  </si>
  <si>
    <t>5 min zona 2</t>
  </si>
  <si>
    <t>Olhar zona em na aba teste</t>
  </si>
  <si>
    <t>5 km zona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</si>
</sst>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[$-F400]h:mm:ss\ AM/PM"/>
    <numFmt numFmtId="165" formatCode="0.00\ &quot;ml/kg/min.&quot;"/>
    <numFmt numFmtId="166" formatCode="0\ &quot;m&quot;"/>
    <numFmt numFmtId="167" formatCode="00.0\ &quot;km/h&quot;"/>
    <numFmt numFmtId="168" formatCode="0.00\ &quot;LO2&quot;"/>
    <numFmt numFmtId="169" formatCode="\(00\)\ 0\ 0000\-0000"/>
    <numFmt numFmtId="170" formatCode="dd/mm&quot; (&quot;ddd&quot;)&quot;"/>
    <numFmt numFmtId="171" formatCode="#\ &quot;m&quot;"/>
    <numFmt numFmtId="172" formatCode="0.00\ &quot;ml/kg/min&quot;"/>
    <numFmt numFmtId="173" formatCode="0\ &quot;ml/kg/min&quot;"/>
    <numFmt numFmtId="174" formatCode="0.0\ &quot;LO2&quot;"/>
  </numFmts>
  <fonts count="4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8"/>
      <name val="Verdana"/>
      <family val="2"/>
    </font>
    <font>
      <b/>
      <sz val="10"/>
      <color indexed="12"/>
      <name val="Verdana"/>
      <family val="2"/>
    </font>
    <font>
      <u/>
      <sz val="10"/>
      <name val="Verdana"/>
      <family val="2"/>
    </font>
    <font>
      <sz val="12"/>
      <color theme="1"/>
      <name val="Arial"/>
      <family val="2"/>
    </font>
    <font>
      <sz val="9"/>
      <color theme="1"/>
      <name val="Calibri"/>
      <family val="2"/>
      <scheme val="minor"/>
    </font>
    <font>
      <i/>
      <sz val="8"/>
      <name val="Verdana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42"/>
      <color rgb="FF00B0F0"/>
      <name val="Comic Sans MS"/>
      <family val="4"/>
    </font>
    <font>
      <b/>
      <sz val="8"/>
      <name val="Arial"/>
      <family val="2"/>
    </font>
    <font>
      <u/>
      <sz val="11"/>
      <color theme="10"/>
      <name val="Calibri"/>
      <family val="2"/>
      <scheme val="minor"/>
    </font>
    <font>
      <sz val="16"/>
      <name val="Arial"/>
      <family val="2"/>
    </font>
    <font>
      <sz val="42"/>
      <color rgb="FF00B0F0"/>
      <name val="Calibri"/>
      <family val="2"/>
    </font>
    <font>
      <b/>
      <sz val="20"/>
      <name val="Calibri"/>
      <family val="2"/>
    </font>
    <font>
      <sz val="1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9"/>
      <name val="Arial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 tint="0.34998626667073579"/>
      <name val="Arial"/>
      <family val="2"/>
    </font>
    <font>
      <i/>
      <sz val="11"/>
      <color theme="1" tint="0.499984740745262"/>
      <name val="Arial"/>
      <family val="2"/>
    </font>
    <font>
      <i/>
      <sz val="12"/>
      <name val="Arial"/>
      <family val="2"/>
    </font>
    <font>
      <sz val="12"/>
      <name val="Arial"/>
      <family val="2"/>
    </font>
    <font>
      <i/>
      <sz val="10"/>
      <color theme="1" tint="0.499984740745262"/>
      <name val="Arial"/>
      <family val="2"/>
    </font>
    <font>
      <sz val="14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2"/>
      <color rgb="FFFF0000"/>
      <name val="Arial"/>
      <family val="2"/>
    </font>
    <font>
      <sz val="11"/>
      <color rgb="FFFF0000"/>
      <name val="Calibri"/>
      <family val="2"/>
      <scheme val="minor"/>
    </font>
    <font>
      <i/>
      <sz val="12"/>
      <color theme="0"/>
      <name val="Calibri"/>
      <family val="2"/>
      <scheme val="minor"/>
    </font>
    <font>
      <b/>
      <sz val="12"/>
      <color theme="1"/>
      <name val="Arial"/>
      <family val="2"/>
    </font>
    <font>
      <b/>
      <sz val="9"/>
      <color rgb="FF000000"/>
      <name val="Segoe UI"/>
      <family val="2"/>
      <charset val="1"/>
    </font>
    <font>
      <sz val="9"/>
      <color rgb="FF000000"/>
      <name val="Segoe UI"/>
      <family val="2"/>
      <charset val="1"/>
    </font>
    <font>
      <b/>
      <sz val="11"/>
      <color theme="0"/>
      <name val="Calibri"/>
      <family val="2"/>
      <scheme val="minor"/>
    </font>
    <font>
      <sz val="12"/>
      <color theme="0" tint="-4.9989318521683403E-2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8">
    <xf numFmtId="0" fontId="0" fillId="0" borderId="0"/>
    <xf numFmtId="0" fontId="1" fillId="0" borderId="0"/>
    <xf numFmtId="0" fontId="1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9" fontId="10" fillId="0" borderId="0" applyFill="0" applyBorder="0" applyAlignment="0" applyProtection="0"/>
    <xf numFmtId="0" fontId="16" fillId="0" borderId="0" applyNumberFormat="0" applyFill="0" applyBorder="0" applyAlignment="0" applyProtection="0"/>
    <xf numFmtId="9" fontId="1" fillId="0" borderId="0" applyFill="0" applyBorder="0" applyAlignment="0" applyProtection="0"/>
  </cellStyleXfs>
  <cellXfs count="275">
    <xf numFmtId="0" fontId="0" fillId="0" borderId="0" xfId="0"/>
    <xf numFmtId="0" fontId="14" fillId="2" borderId="0" xfId="0" applyFont="1" applyFill="1" applyAlignment="1">
      <alignment vertical="center"/>
    </xf>
    <xf numFmtId="0" fontId="0" fillId="0" borderId="0" xfId="0" applyFont="1"/>
    <xf numFmtId="0" fontId="0" fillId="9" borderId="0" xfId="0" applyFont="1" applyFill="1"/>
    <xf numFmtId="0" fontId="0" fillId="2" borderId="0" xfId="0" applyFont="1" applyFill="1" applyBorder="1"/>
    <xf numFmtId="0" fontId="0" fillId="2" borderId="0" xfId="0" applyFont="1" applyFill="1" applyBorder="1" applyAlignment="1">
      <alignment horizontal="right"/>
    </xf>
    <xf numFmtId="0" fontId="0" fillId="2" borderId="16" xfId="0" applyFont="1" applyFill="1" applyBorder="1" applyAlignment="1" applyProtection="1">
      <alignment horizontal="center"/>
      <protection locked="0"/>
    </xf>
    <xf numFmtId="0" fontId="0" fillId="2" borderId="17" xfId="0" applyFont="1" applyFill="1" applyBorder="1"/>
    <xf numFmtId="0" fontId="0" fillId="2" borderId="18" xfId="0" applyFont="1" applyFill="1" applyBorder="1" applyAlignment="1" applyProtection="1">
      <alignment horizontal="center"/>
      <protection locked="0"/>
    </xf>
    <xf numFmtId="0" fontId="12" fillId="2" borderId="19" xfId="0" applyFont="1" applyFill="1" applyBorder="1" applyAlignment="1">
      <alignment horizontal="center"/>
    </xf>
    <xf numFmtId="0" fontId="0" fillId="2" borderId="0" xfId="0" applyFill="1" applyBorder="1"/>
    <xf numFmtId="0" fontId="0" fillId="2" borderId="16" xfId="0" applyFill="1" applyBorder="1" applyAlignment="1" applyProtection="1">
      <alignment horizontal="center"/>
      <protection locked="0"/>
    </xf>
    <xf numFmtId="0" fontId="12" fillId="2" borderId="0" xfId="0" applyFont="1" applyFill="1" applyBorder="1" applyAlignment="1">
      <alignment horizontal="center"/>
    </xf>
    <xf numFmtId="0" fontId="0" fillId="2" borderId="0" xfId="0" applyFont="1" applyFill="1"/>
    <xf numFmtId="0" fontId="15" fillId="2" borderId="0" xfId="0" applyFont="1" applyFill="1" applyAlignment="1"/>
    <xf numFmtId="0" fontId="0" fillId="0" borderId="0" xfId="0" applyProtection="1"/>
    <xf numFmtId="0" fontId="0" fillId="10" borderId="0" xfId="0" applyFill="1" applyBorder="1" applyProtection="1"/>
    <xf numFmtId="1" fontId="0" fillId="10" borderId="0" xfId="0" applyNumberFormat="1" applyFill="1" applyAlignment="1" applyProtection="1">
      <alignment horizontal="center"/>
    </xf>
    <xf numFmtId="0" fontId="0" fillId="10" borderId="13" xfId="0" applyFill="1" applyBorder="1" applyProtection="1"/>
    <xf numFmtId="0" fontId="0" fillId="0" borderId="0" xfId="0" applyFill="1" applyBorder="1" applyProtection="1"/>
    <xf numFmtId="1" fontId="0" fillId="0" borderId="0" xfId="0" applyNumberFormat="1" applyFill="1" applyBorder="1" applyAlignment="1" applyProtection="1">
      <alignment horizontal="center"/>
    </xf>
    <xf numFmtId="0" fontId="0" fillId="0" borderId="9" xfId="0" applyBorder="1" applyProtection="1"/>
    <xf numFmtId="0" fontId="0" fillId="0" borderId="8" xfId="0" applyBorder="1" applyProtection="1"/>
    <xf numFmtId="0" fontId="0" fillId="10" borderId="8" xfId="0" applyFill="1" applyBorder="1" applyProtection="1"/>
    <xf numFmtId="0" fontId="0" fillId="11" borderId="0" xfId="0" applyFill="1" applyBorder="1" applyProtection="1"/>
    <xf numFmtId="1" fontId="0" fillId="11" borderId="8" xfId="0" applyNumberFormat="1" applyFill="1" applyBorder="1" applyAlignment="1" applyProtection="1">
      <alignment horizontal="center"/>
    </xf>
    <xf numFmtId="0" fontId="0" fillId="0" borderId="7" xfId="0" applyBorder="1" applyProtection="1"/>
    <xf numFmtId="0" fontId="0" fillId="0" borderId="6" xfId="0" applyBorder="1" applyProtection="1"/>
    <xf numFmtId="0" fontId="0" fillId="0" borderId="0" xfId="0" applyBorder="1" applyProtection="1"/>
    <xf numFmtId="1" fontId="0" fillId="10" borderId="0" xfId="0" applyNumberFormat="1" applyFill="1" applyBorder="1" applyAlignment="1" applyProtection="1">
      <alignment horizontal="center"/>
    </xf>
    <xf numFmtId="0" fontId="0" fillId="11" borderId="13" xfId="0" applyFill="1" applyBorder="1" applyProtection="1"/>
    <xf numFmtId="1" fontId="0" fillId="11" borderId="0" xfId="0" applyNumberFormat="1" applyFill="1" applyBorder="1" applyAlignment="1" applyProtection="1">
      <alignment horizontal="center"/>
    </xf>
    <xf numFmtId="0" fontId="0" fillId="0" borderId="5" xfId="0" applyBorder="1" applyProtection="1"/>
    <xf numFmtId="1" fontId="0" fillId="10" borderId="13" xfId="0" applyNumberFormat="1" applyFill="1" applyBorder="1" applyAlignment="1" applyProtection="1">
      <alignment horizontal="center" vertical="center"/>
    </xf>
    <xf numFmtId="1" fontId="0" fillId="11" borderId="13" xfId="0" applyNumberFormat="1" applyFill="1" applyBorder="1" applyAlignment="1" applyProtection="1">
      <alignment horizontal="center" vertical="center"/>
    </xf>
    <xf numFmtId="1" fontId="0" fillId="11" borderId="0" xfId="0" applyNumberFormat="1" applyFill="1" applyBorder="1" applyAlignment="1" applyProtection="1">
      <alignment horizontal="center" vertical="center"/>
    </xf>
    <xf numFmtId="1" fontId="0" fillId="10" borderId="0" xfId="0" applyNumberForma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 applyAlignment="1" applyProtection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166" fontId="13" fillId="0" borderId="0" xfId="0" applyNumberFormat="1" applyFont="1" applyFill="1" applyBorder="1" applyProtection="1"/>
    <xf numFmtId="1" fontId="0" fillId="10" borderId="13" xfId="0" applyNumberFormat="1" applyFill="1" applyBorder="1" applyAlignment="1" applyProtection="1">
      <alignment horizontal="center"/>
    </xf>
    <xf numFmtId="0" fontId="12" fillId="0" borderId="0" xfId="0" applyFont="1" applyBorder="1" applyAlignment="1" applyProtection="1"/>
    <xf numFmtId="0" fontId="0" fillId="0" borderId="0" xfId="0" applyFill="1" applyBorder="1" applyAlignment="1" applyProtection="1">
      <alignment horizontal="center" vertical="center"/>
    </xf>
    <xf numFmtId="0" fontId="0" fillId="0" borderId="6" xfId="0" applyFill="1" applyBorder="1" applyAlignment="1" applyProtection="1">
      <alignment horizontal="center" vertical="center"/>
    </xf>
    <xf numFmtId="0" fontId="3" fillId="0" borderId="0" xfId="0" applyFont="1" applyFill="1" applyBorder="1" applyAlignment="1"/>
    <xf numFmtId="0" fontId="0" fillId="11" borderId="0" xfId="0" applyFill="1" applyBorder="1" applyAlignment="1" applyProtection="1">
      <alignment horizontal="center"/>
    </xf>
    <xf numFmtId="2" fontId="0" fillId="0" borderId="0" xfId="0" applyNumberFormat="1" applyBorder="1" applyProtection="1"/>
    <xf numFmtId="1" fontId="0" fillId="11" borderId="13" xfId="0" applyNumberForma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right"/>
    </xf>
    <xf numFmtId="0" fontId="0" fillId="0" borderId="6" xfId="0" applyFill="1" applyBorder="1" applyAlignment="1" applyProtection="1">
      <alignment horizontal="center"/>
    </xf>
    <xf numFmtId="0" fontId="0" fillId="12" borderId="0" xfId="0" applyFill="1" applyBorder="1" applyAlignment="1" applyProtection="1">
      <alignment horizontal="center"/>
    </xf>
    <xf numFmtId="0" fontId="0" fillId="0" borderId="4" xfId="0" applyBorder="1" applyProtection="1"/>
    <xf numFmtId="0" fontId="0" fillId="0" borderId="3" xfId="0" applyBorder="1" applyProtection="1"/>
    <xf numFmtId="0" fontId="0" fillId="0" borderId="2" xfId="0" applyBorder="1" applyProtection="1"/>
    <xf numFmtId="2" fontId="0" fillId="0" borderId="0" xfId="0" applyNumberFormat="1" applyAlignment="1" applyProtection="1">
      <alignment horizontal="center"/>
    </xf>
    <xf numFmtId="0" fontId="1" fillId="0" borderId="0" xfId="1"/>
    <xf numFmtId="0" fontId="1" fillId="5" borderId="0" xfId="1" applyFill="1"/>
    <xf numFmtId="0" fontId="17" fillId="0" borderId="1" xfId="1" applyFont="1" applyBorder="1"/>
    <xf numFmtId="21" fontId="17" fillId="0" borderId="1" xfId="1" applyNumberFormat="1" applyFont="1" applyBorder="1" applyAlignment="1">
      <alignment horizontal="right"/>
    </xf>
    <xf numFmtId="21" fontId="17" fillId="0" borderId="1" xfId="1" applyNumberFormat="1" applyFont="1" applyBorder="1"/>
    <xf numFmtId="0" fontId="17" fillId="8" borderId="1" xfId="1" applyFont="1" applyFill="1" applyBorder="1"/>
    <xf numFmtId="21" fontId="17" fillId="8" borderId="1" xfId="1" applyNumberFormat="1" applyFont="1" applyFill="1" applyBorder="1" applyAlignment="1">
      <alignment horizontal="right"/>
    </xf>
    <xf numFmtId="21" fontId="17" fillId="8" borderId="1" xfId="1" applyNumberFormat="1" applyFont="1" applyFill="1" applyBorder="1"/>
    <xf numFmtId="0" fontId="17" fillId="5" borderId="1" xfId="1" applyFont="1" applyFill="1" applyBorder="1"/>
    <xf numFmtId="21" fontId="17" fillId="5" borderId="1" xfId="1" applyNumberFormat="1" applyFont="1" applyFill="1" applyBorder="1" applyAlignment="1">
      <alignment horizontal="right"/>
    </xf>
    <xf numFmtId="21" fontId="17" fillId="5" borderId="1" xfId="1" applyNumberFormat="1" applyFont="1" applyFill="1" applyBorder="1"/>
    <xf numFmtId="0" fontId="17" fillId="2" borderId="0" xfId="1" applyFont="1" applyFill="1" applyBorder="1"/>
    <xf numFmtId="0" fontId="17" fillId="7" borderId="1" xfId="1" applyFont="1" applyFill="1" applyBorder="1" applyAlignment="1">
      <alignment horizontal="center"/>
    </xf>
    <xf numFmtId="0" fontId="17" fillId="9" borderId="1" xfId="1" applyFont="1" applyFill="1" applyBorder="1"/>
    <xf numFmtId="21" fontId="17" fillId="9" borderId="1" xfId="1" applyNumberFormat="1" applyFont="1" applyFill="1" applyBorder="1" applyAlignment="1">
      <alignment horizontal="right"/>
    </xf>
    <xf numFmtId="21" fontId="17" fillId="9" borderId="1" xfId="1" applyNumberFormat="1" applyFont="1" applyFill="1" applyBorder="1"/>
    <xf numFmtId="0" fontId="14" fillId="0" borderId="0" xfId="0" applyFont="1" applyFill="1" applyBorder="1" applyAlignment="1" applyProtection="1">
      <alignment vertical="center"/>
    </xf>
    <xf numFmtId="0" fontId="18" fillId="0" borderId="0" xfId="0" applyFont="1" applyFill="1" applyBorder="1" applyAlignment="1" applyProtection="1">
      <alignment vertical="center"/>
    </xf>
    <xf numFmtId="0" fontId="20" fillId="0" borderId="0" xfId="0" applyFont="1" applyProtection="1"/>
    <xf numFmtId="0" fontId="20" fillId="0" borderId="0" xfId="0" applyFont="1" applyFill="1" applyBorder="1" applyProtection="1"/>
    <xf numFmtId="0" fontId="20" fillId="0" borderId="0" xfId="0" applyFont="1" applyFill="1" applyBorder="1" applyAlignment="1" applyProtection="1"/>
    <xf numFmtId="2" fontId="20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/>
    <xf numFmtId="0" fontId="13" fillId="0" borderId="0" xfId="0" applyFont="1" applyProtection="1"/>
    <xf numFmtId="0" fontId="1" fillId="9" borderId="0" xfId="1" applyFill="1"/>
    <xf numFmtId="0" fontId="1" fillId="0" borderId="0" xfId="1" applyFill="1"/>
    <xf numFmtId="0" fontId="0" fillId="2" borderId="0" xfId="0" applyFont="1" applyFill="1" applyBorder="1" applyAlignment="1">
      <alignment horizontal="right"/>
    </xf>
    <xf numFmtId="0" fontId="0" fillId="0" borderId="0" xfId="0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167" fontId="0" fillId="0" borderId="0" xfId="0" applyNumberFormat="1" applyFill="1" applyBorder="1" applyAlignment="1" applyProtection="1">
      <alignment horizontal="center"/>
    </xf>
    <xf numFmtId="0" fontId="0" fillId="0" borderId="0" xfId="0" applyBorder="1" applyAlignment="1" applyProtection="1"/>
    <xf numFmtId="165" fontId="0" fillId="0" borderId="0" xfId="0" applyNumberFormat="1" applyFill="1" applyBorder="1" applyAlignment="1" applyProtection="1"/>
    <xf numFmtId="168" fontId="0" fillId="0" borderId="0" xfId="0" applyNumberFormat="1" applyFill="1" applyBorder="1" applyAlignment="1" applyProtection="1"/>
    <xf numFmtId="165" fontId="13" fillId="0" borderId="0" xfId="0" applyNumberFormat="1" applyFont="1" applyAlignment="1" applyProtection="1"/>
    <xf numFmtId="0" fontId="0" fillId="0" borderId="0" xfId="0" applyFill="1" applyProtection="1"/>
    <xf numFmtId="164" fontId="0" fillId="0" borderId="0" xfId="0" applyNumberFormat="1" applyProtection="1"/>
    <xf numFmtId="14" fontId="8" fillId="0" borderId="0" xfId="0" applyNumberFormat="1" applyFont="1" applyProtection="1"/>
    <xf numFmtId="0" fontId="0" fillId="0" borderId="0" xfId="0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0" fillId="0" borderId="0" xfId="0" applyNumberFormat="1" applyProtection="1"/>
    <xf numFmtId="164" fontId="0" fillId="0" borderId="0" xfId="0" applyNumberFormat="1" applyFill="1" applyBorder="1" applyProtection="1"/>
    <xf numFmtId="9" fontId="22" fillId="0" borderId="0" xfId="0" applyNumberFormat="1" applyFont="1" applyAlignment="1">
      <alignment horizontal="right"/>
    </xf>
    <xf numFmtId="0" fontId="0" fillId="0" borderId="0" xfId="0" applyFill="1" applyBorder="1" applyAlignment="1" applyProtection="1">
      <alignment vertical="center"/>
    </xf>
    <xf numFmtId="0" fontId="12" fillId="0" borderId="0" xfId="0" applyFont="1" applyFill="1" applyProtection="1"/>
    <xf numFmtId="164" fontId="0" fillId="0" borderId="29" xfId="0" applyNumberFormat="1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164" fontId="0" fillId="0" borderId="30" xfId="0" applyNumberFormat="1" applyBorder="1" applyAlignment="1" applyProtection="1">
      <alignment horizontal="center"/>
    </xf>
    <xf numFmtId="164" fontId="0" fillId="0" borderId="31" xfId="0" applyNumberFormat="1" applyBorder="1" applyAlignment="1" applyProtection="1">
      <alignment horizontal="center"/>
    </xf>
    <xf numFmtId="164" fontId="0" fillId="0" borderId="0" xfId="0" applyNumberFormat="1" applyBorder="1" applyAlignment="1" applyProtection="1">
      <alignment horizontal="center"/>
    </xf>
    <xf numFmtId="164" fontId="0" fillId="6" borderId="25" xfId="0" applyNumberFormat="1" applyFill="1" applyBorder="1" applyAlignment="1" applyProtection="1">
      <alignment horizontal="center"/>
      <protection locked="0"/>
    </xf>
    <xf numFmtId="0" fontId="0" fillId="0" borderId="12" xfId="0" applyBorder="1" applyProtection="1"/>
    <xf numFmtId="166" fontId="0" fillId="0" borderId="0" xfId="0" applyNumberFormat="1" applyFill="1" applyBorder="1" applyAlignment="1" applyProtection="1"/>
    <xf numFmtId="0" fontId="0" fillId="0" borderId="21" xfId="0" applyFill="1" applyBorder="1" applyAlignment="1" applyProtection="1">
      <alignment horizontal="center"/>
    </xf>
    <xf numFmtId="9" fontId="1" fillId="0" borderId="21" xfId="1" applyNumberFormat="1" applyFill="1" applyBorder="1" applyAlignment="1" applyProtection="1">
      <alignment horizontal="center"/>
    </xf>
    <xf numFmtId="1" fontId="0" fillId="0" borderId="21" xfId="0" applyNumberFormat="1" applyFill="1" applyBorder="1" applyAlignment="1" applyProtection="1">
      <alignment horizontal="center"/>
    </xf>
    <xf numFmtId="0" fontId="0" fillId="6" borderId="22" xfId="0" applyFill="1" applyBorder="1" applyAlignment="1" applyProtection="1">
      <alignment horizontal="center"/>
    </xf>
    <xf numFmtId="9" fontId="1" fillId="6" borderId="22" xfId="1" applyNumberFormat="1" applyFill="1" applyBorder="1" applyAlignment="1" applyProtection="1">
      <alignment horizontal="center"/>
    </xf>
    <xf numFmtId="1" fontId="0" fillId="6" borderId="22" xfId="0" applyNumberFormat="1" applyFill="1" applyBorder="1" applyAlignment="1" applyProtection="1">
      <alignment horizontal="center"/>
    </xf>
    <xf numFmtId="0" fontId="0" fillId="0" borderId="22" xfId="0" applyFill="1" applyBorder="1" applyAlignment="1" applyProtection="1">
      <alignment horizontal="center"/>
    </xf>
    <xf numFmtId="9" fontId="1" fillId="0" borderId="22" xfId="1" applyNumberFormat="1" applyFill="1" applyBorder="1" applyAlignment="1" applyProtection="1">
      <alignment horizontal="center"/>
    </xf>
    <xf numFmtId="1" fontId="0" fillId="0" borderId="22" xfId="0" applyNumberFormat="1" applyFill="1" applyBorder="1" applyAlignment="1" applyProtection="1">
      <alignment horizontal="center"/>
    </xf>
    <xf numFmtId="0" fontId="0" fillId="0" borderId="23" xfId="0" applyFill="1" applyBorder="1" applyAlignment="1" applyProtection="1">
      <alignment horizontal="center"/>
    </xf>
    <xf numFmtId="9" fontId="1" fillId="0" borderId="23" xfId="1" applyNumberFormat="1" applyFill="1" applyBorder="1" applyAlignment="1" applyProtection="1">
      <alignment horizontal="center"/>
    </xf>
    <xf numFmtId="1" fontId="0" fillId="0" borderId="23" xfId="0" applyNumberFormat="1" applyFill="1" applyBorder="1" applyAlignment="1" applyProtection="1">
      <alignment horizontal="center"/>
    </xf>
    <xf numFmtId="0" fontId="0" fillId="13" borderId="0" xfId="0" applyFill="1" applyAlignment="1" applyProtection="1">
      <alignment horizontal="center" vertical="center"/>
    </xf>
    <xf numFmtId="0" fontId="23" fillId="13" borderId="0" xfId="0" applyFont="1" applyFill="1" applyAlignment="1" applyProtection="1">
      <alignment horizontal="center" vertical="center"/>
    </xf>
    <xf numFmtId="164" fontId="23" fillId="13" borderId="0" xfId="0" applyNumberFormat="1" applyFont="1" applyFill="1" applyAlignment="1" applyProtection="1">
      <alignment horizontal="center" vertical="top"/>
    </xf>
    <xf numFmtId="164" fontId="0" fillId="13" borderId="0" xfId="0" applyNumberFormat="1" applyFill="1" applyAlignment="1" applyProtection="1">
      <alignment horizontal="center" vertical="top"/>
    </xf>
    <xf numFmtId="0" fontId="0" fillId="14" borderId="0" xfId="0" applyFill="1" applyAlignment="1" applyProtection="1">
      <alignment horizontal="center" vertical="center"/>
    </xf>
    <xf numFmtId="164" fontId="23" fillId="14" borderId="0" xfId="0" applyNumberFormat="1" applyFont="1" applyFill="1" applyAlignment="1" applyProtection="1">
      <alignment horizontal="center" vertical="top"/>
    </xf>
    <xf numFmtId="164" fontId="0" fillId="14" borderId="0" xfId="0" applyNumberFormat="1" applyFill="1" applyAlignment="1" applyProtection="1">
      <alignment horizontal="center" vertical="top"/>
    </xf>
    <xf numFmtId="0" fontId="0" fillId="3" borderId="0" xfId="0" applyFill="1" applyAlignment="1" applyProtection="1">
      <alignment horizontal="center" vertical="center"/>
    </xf>
    <xf numFmtId="164" fontId="23" fillId="3" borderId="0" xfId="0" applyNumberFormat="1" applyFont="1" applyFill="1" applyAlignment="1" applyProtection="1">
      <alignment horizontal="center" vertical="top"/>
    </xf>
    <xf numFmtId="164" fontId="0" fillId="3" borderId="0" xfId="0" applyNumberFormat="1" applyFill="1" applyAlignment="1" applyProtection="1">
      <alignment horizontal="center" vertical="top"/>
    </xf>
    <xf numFmtId="0" fontId="0" fillId="4" borderId="0" xfId="0" applyFill="1" applyAlignment="1" applyProtection="1">
      <alignment horizontal="center" vertical="center"/>
    </xf>
    <xf numFmtId="164" fontId="23" fillId="4" borderId="0" xfId="0" applyNumberFormat="1" applyFont="1" applyFill="1" applyAlignment="1" applyProtection="1">
      <alignment horizontal="center" vertical="top"/>
    </xf>
    <xf numFmtId="164" fontId="0" fillId="4" borderId="0" xfId="0" applyNumberFormat="1" applyFill="1" applyAlignment="1" applyProtection="1">
      <alignment horizontal="center" vertical="top"/>
    </xf>
    <xf numFmtId="0" fontId="0" fillId="15" borderId="0" xfId="0" applyFill="1" applyAlignment="1" applyProtection="1">
      <alignment horizontal="center" vertical="center"/>
    </xf>
    <xf numFmtId="164" fontId="23" fillId="15" borderId="0" xfId="0" applyNumberFormat="1" applyFont="1" applyFill="1" applyAlignment="1" applyProtection="1">
      <alignment horizontal="center" vertical="top"/>
    </xf>
    <xf numFmtId="164" fontId="0" fillId="15" borderId="0" xfId="0" applyNumberFormat="1" applyFill="1" applyAlignment="1" applyProtection="1">
      <alignment horizontal="center" vertical="top"/>
    </xf>
    <xf numFmtId="0" fontId="0" fillId="0" borderId="0" xfId="0" applyFont="1" applyFill="1"/>
    <xf numFmtId="0" fontId="0" fillId="0" borderId="0" xfId="0" applyFont="1" applyFill="1" applyBorder="1" applyAlignment="1">
      <alignment horizontal="right"/>
    </xf>
    <xf numFmtId="0" fontId="0" fillId="0" borderId="0" xfId="0" applyFont="1" applyFill="1" applyBorder="1"/>
    <xf numFmtId="0" fontId="0" fillId="2" borderId="10" xfId="0" applyFont="1" applyFill="1" applyBorder="1"/>
    <xf numFmtId="0" fontId="24" fillId="0" borderId="0" xfId="0" applyFont="1"/>
    <xf numFmtId="0" fontId="24" fillId="2" borderId="0" xfId="0" applyFont="1" applyFill="1"/>
    <xf numFmtId="0" fontId="25" fillId="0" borderId="0" xfId="0" applyFont="1"/>
    <xf numFmtId="0" fontId="0" fillId="0" borderId="0" xfId="0" applyNumberFormat="1" applyFill="1" applyBorder="1" applyAlignment="1" applyProtection="1">
      <alignment horizontal="center"/>
    </xf>
    <xf numFmtId="2" fontId="0" fillId="0" borderId="0" xfId="0" applyNumberFormat="1" applyFill="1" applyBorder="1" applyProtection="1"/>
    <xf numFmtId="0" fontId="0" fillId="0" borderId="0" xfId="0" applyFill="1" applyBorder="1" applyAlignment="1" applyProtection="1">
      <alignment horizontal="left" vertical="center"/>
    </xf>
    <xf numFmtId="49" fontId="0" fillId="0" borderId="0" xfId="0" applyNumberFormat="1" applyFill="1" applyBorder="1" applyAlignment="1" applyProtection="1">
      <alignment horizontal="left" vertical="center"/>
    </xf>
    <xf numFmtId="49" fontId="0" fillId="0" borderId="0" xfId="0" applyNumberFormat="1" applyFill="1" applyBorder="1" applyAlignment="1" applyProtection="1">
      <alignment horizontal="center"/>
    </xf>
    <xf numFmtId="1" fontId="26" fillId="16" borderId="13" xfId="0" applyNumberFormat="1" applyFont="1" applyFill="1" applyBorder="1" applyAlignment="1" applyProtection="1">
      <alignment horizontal="center" vertical="center"/>
      <protection locked="0"/>
    </xf>
    <xf numFmtId="1" fontId="26" fillId="16" borderId="24" xfId="0" applyNumberFormat="1" applyFont="1" applyFill="1" applyBorder="1" applyAlignment="1" applyProtection="1">
      <alignment horizontal="center" vertical="center" wrapText="1"/>
      <protection locked="0"/>
    </xf>
    <xf numFmtId="170" fontId="28" fillId="0" borderId="0" xfId="0" applyNumberFormat="1" applyFont="1" applyAlignment="1" applyProtection="1">
      <alignment horizontal="center" wrapText="1"/>
      <protection locked="0"/>
    </xf>
    <xf numFmtId="0" fontId="7" fillId="0" borderId="0" xfId="0" applyFont="1" applyProtection="1"/>
    <xf numFmtId="170" fontId="28" fillId="0" borderId="0" xfId="0" applyNumberFormat="1" applyFont="1" applyAlignment="1" applyProtection="1">
      <alignment horizontal="center" wrapText="1"/>
    </xf>
    <xf numFmtId="0" fontId="29" fillId="0" borderId="0" xfId="0" applyFont="1" applyAlignment="1" applyProtection="1">
      <alignment vertical="center"/>
    </xf>
    <xf numFmtId="0" fontId="29" fillId="0" borderId="0" xfId="0" applyFont="1" applyProtection="1"/>
    <xf numFmtId="0" fontId="28" fillId="0" borderId="0" xfId="0" applyFont="1" applyAlignment="1" applyProtection="1">
      <alignment horizontal="center" wrapText="1"/>
    </xf>
    <xf numFmtId="0" fontId="26" fillId="0" borderId="0" xfId="0" applyFont="1" applyAlignment="1" applyProtection="1">
      <alignment wrapText="1"/>
    </xf>
    <xf numFmtId="0" fontId="32" fillId="0" borderId="0" xfId="0" applyFont="1" applyProtection="1"/>
    <xf numFmtId="0" fontId="26" fillId="0" borderId="0" xfId="0" applyFont="1" applyProtection="1"/>
    <xf numFmtId="171" fontId="32" fillId="16" borderId="13" xfId="0" applyNumberFormat="1" applyFont="1" applyFill="1" applyBorder="1" applyAlignment="1" applyProtection="1">
      <alignment horizontal="center" vertical="center"/>
      <protection locked="0"/>
    </xf>
    <xf numFmtId="171" fontId="0" fillId="16" borderId="13" xfId="0" applyNumberFormat="1" applyFill="1" applyBorder="1" applyAlignment="1" applyProtection="1">
      <alignment horizontal="center" vertical="center"/>
    </xf>
    <xf numFmtId="1" fontId="33" fillId="16" borderId="13" xfId="0" applyNumberFormat="1" applyFont="1" applyFill="1" applyBorder="1" applyAlignment="1" applyProtection="1">
      <alignment horizontal="center" vertical="center"/>
      <protection locked="0"/>
    </xf>
    <xf numFmtId="0" fontId="26" fillId="16" borderId="33" xfId="0" applyFont="1" applyFill="1" applyBorder="1" applyAlignment="1" applyProtection="1">
      <alignment horizontal="center"/>
      <protection locked="0"/>
    </xf>
    <xf numFmtId="0" fontId="26" fillId="16" borderId="33" xfId="0" applyFont="1" applyFill="1" applyBorder="1" applyProtection="1">
      <protection locked="0"/>
    </xf>
    <xf numFmtId="0" fontId="26" fillId="16" borderId="25" xfId="0" applyFont="1" applyFill="1" applyBorder="1" applyProtection="1">
      <protection locked="0"/>
    </xf>
    <xf numFmtId="0" fontId="34" fillId="0" borderId="0" xfId="0" applyFont="1" applyFill="1" applyProtection="1"/>
    <xf numFmtId="0" fontId="34" fillId="0" borderId="0" xfId="0" applyFont="1" applyProtection="1"/>
    <xf numFmtId="171" fontId="0" fillId="6" borderId="13" xfId="0" applyNumberFormat="1" applyFill="1" applyBorder="1" applyAlignment="1" applyProtection="1">
      <alignment horizontal="center"/>
      <protection locked="0"/>
    </xf>
    <xf numFmtId="171" fontId="12" fillId="3" borderId="27" xfId="0" applyNumberFormat="1" applyFont="1" applyFill="1" applyBorder="1" applyAlignment="1" applyProtection="1">
      <alignment horizontal="center"/>
      <protection locked="0"/>
    </xf>
    <xf numFmtId="171" fontId="12" fillId="3" borderId="26" xfId="0" applyNumberFormat="1" applyFont="1" applyFill="1" applyBorder="1" applyAlignment="1" applyProtection="1">
      <alignment horizontal="center"/>
      <protection locked="0"/>
    </xf>
    <xf numFmtId="171" fontId="12" fillId="3" borderId="28" xfId="0" applyNumberFormat="1" applyFont="1" applyFill="1" applyBorder="1" applyAlignment="1" applyProtection="1">
      <alignment horizontal="center"/>
      <protection locked="0"/>
    </xf>
    <xf numFmtId="0" fontId="17" fillId="7" borderId="1" xfId="1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16" borderId="0" xfId="0" applyFill="1" applyProtection="1"/>
    <xf numFmtId="164" fontId="0" fillId="0" borderId="34" xfId="0" applyNumberFormat="1" applyFill="1" applyBorder="1" applyAlignment="1" applyProtection="1">
      <alignment horizontal="center"/>
      <protection locked="0"/>
    </xf>
    <xf numFmtId="171" fontId="0" fillId="0" borderId="34" xfId="0" applyNumberFormat="1" applyFill="1" applyBorder="1" applyAlignment="1" applyProtection="1">
      <alignment horizontal="center"/>
      <protection locked="0"/>
    </xf>
    <xf numFmtId="164" fontId="0" fillId="0" borderId="0" xfId="0" applyNumberFormat="1" applyFill="1" applyBorder="1" applyAlignment="1" applyProtection="1">
      <alignment horizontal="center"/>
    </xf>
    <xf numFmtId="2" fontId="0" fillId="0" borderId="0" xfId="0" applyNumberFormat="1" applyProtection="1"/>
    <xf numFmtId="174" fontId="0" fillId="0" borderId="34" xfId="0" applyNumberFormat="1" applyBorder="1" applyAlignment="1" applyProtection="1">
      <alignment horizontal="center"/>
    </xf>
    <xf numFmtId="172" fontId="0" fillId="0" borderId="34" xfId="0" applyNumberFormat="1" applyFill="1" applyBorder="1" applyAlignment="1" applyProtection="1">
      <alignment horizontal="center"/>
    </xf>
    <xf numFmtId="0" fontId="20" fillId="0" borderId="0" xfId="0" applyFont="1" applyFill="1" applyProtection="1"/>
    <xf numFmtId="168" fontId="0" fillId="0" borderId="34" xfId="0" applyNumberFormat="1" applyFill="1" applyBorder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2" fontId="0" fillId="0" borderId="34" xfId="0" applyNumberFormat="1" applyFill="1" applyBorder="1" applyAlignment="1" applyProtection="1">
      <alignment horizontal="center"/>
    </xf>
    <xf numFmtId="164" fontId="0" fillId="0" borderId="34" xfId="0" applyNumberFormat="1" applyFill="1" applyBorder="1" applyAlignment="1" applyProtection="1">
      <alignment horizontal="center"/>
    </xf>
    <xf numFmtId="0" fontId="13" fillId="0" borderId="0" xfId="0" applyFont="1" applyFill="1" applyProtection="1"/>
    <xf numFmtId="0" fontId="0" fillId="0" borderId="0" xfId="0" applyFill="1" applyAlignment="1" applyProtection="1"/>
    <xf numFmtId="164" fontId="0" fillId="0" borderId="29" xfId="0" applyNumberFormat="1" applyFill="1" applyBorder="1" applyAlignment="1" applyProtection="1">
      <alignment horizontal="center"/>
    </xf>
    <xf numFmtId="0" fontId="0" fillId="0" borderId="30" xfId="0" applyFill="1" applyBorder="1" applyAlignment="1" applyProtection="1">
      <alignment horizontal="center"/>
    </xf>
    <xf numFmtId="164" fontId="0" fillId="0" borderId="30" xfId="0" applyNumberFormat="1" applyFill="1" applyBorder="1" applyAlignment="1" applyProtection="1">
      <alignment horizontal="center"/>
    </xf>
    <xf numFmtId="164" fontId="0" fillId="0" borderId="31" xfId="0" applyNumberFormat="1" applyFill="1" applyBorder="1" applyAlignment="1" applyProtection="1">
      <alignment horizontal="center"/>
    </xf>
    <xf numFmtId="49" fontId="0" fillId="6" borderId="34" xfId="0" applyNumberFormat="1" applyFill="1" applyBorder="1" applyAlignment="1" applyProtection="1">
      <alignment horizontal="left" vertical="center"/>
      <protection locked="0"/>
    </xf>
    <xf numFmtId="0" fontId="0" fillId="6" borderId="34" xfId="0" applyFill="1" applyBorder="1" applyAlignment="1" applyProtection="1">
      <alignment horizontal="left" vertical="center"/>
      <protection locked="0"/>
    </xf>
    <xf numFmtId="0" fontId="0" fillId="6" borderId="34" xfId="0" applyNumberFormat="1" applyFill="1" applyBorder="1" applyAlignment="1" applyProtection="1">
      <alignment horizontal="center"/>
    </xf>
    <xf numFmtId="49" fontId="0" fillId="6" borderId="34" xfId="0" applyNumberFormat="1" applyFill="1" applyBorder="1" applyAlignment="1" applyProtection="1">
      <alignment horizontal="center"/>
      <protection locked="0"/>
    </xf>
    <xf numFmtId="2" fontId="0" fillId="6" borderId="34" xfId="0" applyNumberFormat="1" applyFill="1" applyBorder="1" applyAlignment="1" applyProtection="1">
      <alignment horizontal="center"/>
    </xf>
    <xf numFmtId="0" fontId="0" fillId="6" borderId="34" xfId="0" applyFill="1" applyBorder="1" applyAlignment="1" applyProtection="1">
      <alignment horizontal="center"/>
      <protection locked="0"/>
    </xf>
    <xf numFmtId="169" fontId="0" fillId="6" borderId="34" xfId="0" applyNumberFormat="1" applyFill="1" applyBorder="1" applyAlignment="1" applyProtection="1">
      <alignment horizontal="left" vertical="center"/>
      <protection locked="0"/>
    </xf>
    <xf numFmtId="166" fontId="20" fillId="6" borderId="34" xfId="0" applyNumberFormat="1" applyFont="1" applyFill="1" applyBorder="1" applyAlignment="1" applyProtection="1">
      <alignment horizontal="center"/>
      <protection locked="0"/>
    </xf>
    <xf numFmtId="167" fontId="0" fillId="0" borderId="34" xfId="0" applyNumberFormat="1" applyFill="1" applyBorder="1" applyAlignment="1" applyProtection="1">
      <alignment horizontal="center"/>
    </xf>
    <xf numFmtId="171" fontId="0" fillId="6" borderId="34" xfId="0" applyNumberFormat="1" applyFill="1" applyBorder="1" applyAlignment="1" applyProtection="1">
      <alignment horizontal="center"/>
      <protection locked="0"/>
    </xf>
    <xf numFmtId="164" fontId="0" fillId="6" borderId="34" xfId="0" applyNumberFormat="1" applyFill="1" applyBorder="1" applyAlignment="1" applyProtection="1">
      <alignment horizontal="center"/>
      <protection locked="0"/>
    </xf>
    <xf numFmtId="49" fontId="20" fillId="6" borderId="34" xfId="0" applyNumberFormat="1" applyFont="1" applyFill="1" applyBorder="1" applyAlignment="1" applyProtection="1">
      <alignment horizontal="center"/>
      <protection locked="0"/>
    </xf>
    <xf numFmtId="173" fontId="0" fillId="0" borderId="34" xfId="0" applyNumberFormat="1" applyFont="1" applyFill="1" applyBorder="1" applyAlignment="1" applyProtection="1">
      <alignment horizontal="center"/>
    </xf>
    <xf numFmtId="171" fontId="39" fillId="19" borderId="26" xfId="0" applyNumberFormat="1" applyFont="1" applyFill="1" applyBorder="1" applyAlignment="1" applyProtection="1">
      <alignment horizontal="center"/>
      <protection locked="0"/>
    </xf>
    <xf numFmtId="171" fontId="39" fillId="19" borderId="27" xfId="0" applyNumberFormat="1" applyFont="1" applyFill="1" applyBorder="1" applyAlignment="1" applyProtection="1">
      <alignment horizontal="center"/>
      <protection locked="0"/>
    </xf>
    <xf numFmtId="171" fontId="39" fillId="19" borderId="28" xfId="0" applyNumberFormat="1" applyFont="1" applyFill="1" applyBorder="1" applyAlignment="1" applyProtection="1">
      <alignment horizontal="center"/>
      <protection locked="0"/>
    </xf>
    <xf numFmtId="0" fontId="0" fillId="13" borderId="20" xfId="0" applyFill="1" applyBorder="1" applyAlignment="1" applyProtection="1">
      <alignment horizontal="center" vertical="center"/>
      <protection locked="0"/>
    </xf>
    <xf numFmtId="0" fontId="0" fillId="14" borderId="20" xfId="0" applyFill="1" applyBorder="1" applyAlignment="1" applyProtection="1">
      <alignment horizontal="center" vertical="center"/>
      <protection locked="0"/>
    </xf>
    <xf numFmtId="0" fontId="13" fillId="17" borderId="20" xfId="0" applyFont="1" applyFill="1" applyBorder="1" applyAlignment="1" applyProtection="1">
      <alignment horizontal="center" vertical="center"/>
      <protection locked="0"/>
    </xf>
    <xf numFmtId="1" fontId="7" fillId="3" borderId="24" xfId="0" applyNumberFormat="1" applyFont="1" applyFill="1" applyBorder="1" applyAlignment="1" applyProtection="1">
      <alignment horizontal="center" vertical="center" wrapText="1"/>
      <protection locked="0"/>
    </xf>
    <xf numFmtId="0" fontId="7" fillId="16" borderId="33" xfId="0" applyFont="1" applyFill="1" applyBorder="1" applyAlignment="1" applyProtection="1">
      <alignment horizontal="center"/>
      <protection locked="0"/>
    </xf>
    <xf numFmtId="0" fontId="26" fillId="15" borderId="33" xfId="0" applyFont="1" applyFill="1" applyBorder="1" applyAlignment="1" applyProtection="1">
      <alignment horizontal="center"/>
      <protection locked="0"/>
    </xf>
    <xf numFmtId="1" fontId="26" fillId="3" borderId="24" xfId="0" applyNumberFormat="1" applyFont="1" applyFill="1" applyBorder="1" applyAlignment="1" applyProtection="1">
      <alignment horizontal="center" vertical="center" wrapText="1"/>
      <protection locked="0"/>
    </xf>
    <xf numFmtId="0" fontId="7" fillId="16" borderId="33" xfId="0" applyFont="1" applyFill="1" applyBorder="1" applyProtection="1">
      <protection locked="0"/>
    </xf>
    <xf numFmtId="0" fontId="26" fillId="16" borderId="25" xfId="0" applyFont="1" applyFill="1" applyBorder="1" applyAlignment="1" applyProtection="1">
      <alignment horizontal="center"/>
      <protection locked="0"/>
    </xf>
    <xf numFmtId="0" fontId="19" fillId="14" borderId="0" xfId="0" applyFont="1" applyFill="1" applyBorder="1" applyAlignment="1" applyProtection="1">
      <alignment horizontal="center" vertical="center"/>
      <protection locked="0"/>
    </xf>
    <xf numFmtId="0" fontId="0" fillId="6" borderId="35" xfId="0" applyFill="1" applyBorder="1" applyAlignment="1" applyProtection="1">
      <alignment horizontal="left"/>
      <protection locked="0"/>
    </xf>
    <xf numFmtId="0" fontId="0" fillId="6" borderId="36" xfId="0" applyFill="1" applyBorder="1" applyAlignment="1" applyProtection="1">
      <alignment horizontal="left"/>
      <protection locked="0"/>
    </xf>
    <xf numFmtId="0" fontId="0" fillId="6" borderId="37" xfId="0" applyFill="1" applyBorder="1" applyAlignment="1" applyProtection="1">
      <alignment horizontal="left"/>
      <protection locked="0"/>
    </xf>
    <xf numFmtId="0" fontId="0" fillId="6" borderId="35" xfId="0" applyFill="1" applyBorder="1" applyAlignment="1" applyProtection="1">
      <alignment horizontal="center"/>
    </xf>
    <xf numFmtId="0" fontId="0" fillId="6" borderId="36" xfId="0" applyFill="1" applyBorder="1" applyAlignment="1" applyProtection="1">
      <alignment horizontal="center"/>
    </xf>
    <xf numFmtId="0" fontId="0" fillId="6" borderId="37" xfId="0" applyFill="1" applyBorder="1" applyAlignment="1" applyProtection="1">
      <alignment horizontal="center"/>
    </xf>
    <xf numFmtId="0" fontId="0" fillId="10" borderId="13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2" fontId="0" fillId="0" borderId="35" xfId="0" applyNumberFormat="1" applyFill="1" applyBorder="1" applyAlignment="1" applyProtection="1">
      <alignment horizontal="center"/>
    </xf>
    <xf numFmtId="2" fontId="0" fillId="0" borderId="36" xfId="0" applyNumberFormat="1" applyFill="1" applyBorder="1" applyAlignment="1" applyProtection="1">
      <alignment horizontal="center"/>
    </xf>
    <xf numFmtId="2" fontId="0" fillId="0" borderId="37" xfId="0" applyNumberFormat="1" applyFill="1" applyBorder="1" applyAlignment="1" applyProtection="1">
      <alignment horizontal="center"/>
    </xf>
    <xf numFmtId="0" fontId="0" fillId="0" borderId="0" xfId="0" applyFill="1" applyAlignment="1" applyProtection="1">
      <alignment horizontal="right"/>
    </xf>
    <xf numFmtId="0" fontId="0" fillId="0" borderId="0" xfId="0" applyAlignment="1" applyProtection="1">
      <alignment horizontal="right"/>
    </xf>
    <xf numFmtId="0" fontId="0" fillId="11" borderId="13" xfId="0" applyFill="1" applyBorder="1" applyAlignment="1" applyProtection="1">
      <alignment horizontal="center"/>
    </xf>
    <xf numFmtId="0" fontId="0" fillId="10" borderId="0" xfId="0" applyFill="1" applyBorder="1" applyAlignment="1" applyProtection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11" borderId="14" xfId="0" applyFill="1" applyBorder="1" applyAlignment="1" applyProtection="1">
      <alignment horizontal="center"/>
    </xf>
    <xf numFmtId="0" fontId="0" fillId="11" borderId="15" xfId="0" applyFill="1" applyBorder="1" applyAlignment="1" applyProtection="1">
      <alignment horizontal="center"/>
    </xf>
    <xf numFmtId="0" fontId="0" fillId="10" borderId="14" xfId="0" applyFill="1" applyBorder="1" applyAlignment="1" applyProtection="1">
      <alignment horizontal="center"/>
    </xf>
    <xf numFmtId="0" fontId="0" fillId="10" borderId="15" xfId="0" applyFill="1" applyBorder="1" applyAlignment="1" applyProtection="1">
      <alignment horizontal="center"/>
    </xf>
    <xf numFmtId="0" fontId="9" fillId="0" borderId="0" xfId="0" applyFont="1" applyFill="1" applyBorder="1" applyAlignment="1">
      <alignment horizontal="right"/>
    </xf>
    <xf numFmtId="0" fontId="0" fillId="11" borderId="10" xfId="0" applyFill="1" applyBorder="1" applyAlignment="1" applyProtection="1">
      <alignment horizontal="center"/>
    </xf>
    <xf numFmtId="0" fontId="0" fillId="4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6" borderId="35" xfId="0" applyFill="1" applyBorder="1" applyAlignment="1" applyProtection="1">
      <alignment horizontal="left" vertical="center"/>
      <protection locked="0"/>
    </xf>
    <xf numFmtId="0" fontId="0" fillId="6" borderId="36" xfId="0" applyFill="1" applyBorder="1" applyAlignment="1" applyProtection="1">
      <alignment horizontal="left" vertical="center"/>
      <protection locked="0"/>
    </xf>
    <xf numFmtId="0" fontId="0" fillId="6" borderId="37" xfId="0" applyFill="1" applyBorder="1" applyAlignment="1" applyProtection="1">
      <alignment horizontal="left" vertical="center"/>
      <protection locked="0"/>
    </xf>
    <xf numFmtId="0" fontId="16" fillId="6" borderId="35" xfId="6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center"/>
    </xf>
    <xf numFmtId="0" fontId="19" fillId="3" borderId="0" xfId="0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/>
    </xf>
    <xf numFmtId="0" fontId="27" fillId="0" borderId="0" xfId="0" applyFont="1" applyAlignment="1" applyProtection="1">
      <alignment horizontal="right" vertical="center" wrapText="1"/>
    </xf>
    <xf numFmtId="0" fontId="27" fillId="0" borderId="11" xfId="0" applyFont="1" applyBorder="1" applyAlignment="1" applyProtection="1">
      <alignment horizontal="right" vertical="center" wrapText="1"/>
    </xf>
    <xf numFmtId="0" fontId="30" fillId="0" borderId="0" xfId="0" applyFont="1" applyAlignment="1" applyProtection="1">
      <alignment horizontal="right" vertical="center" wrapText="1"/>
    </xf>
    <xf numFmtId="0" fontId="30" fillId="0" borderId="0" xfId="0" applyFont="1" applyBorder="1" applyAlignment="1" applyProtection="1">
      <alignment horizontal="right" vertical="center" wrapText="1"/>
    </xf>
    <xf numFmtId="0" fontId="31" fillId="0" borderId="0" xfId="0" applyFont="1" applyAlignment="1" applyProtection="1">
      <alignment horizontal="right"/>
    </xf>
    <xf numFmtId="0" fontId="31" fillId="0" borderId="11" xfId="0" applyFont="1" applyBorder="1" applyAlignment="1" applyProtection="1">
      <alignment horizontal="right"/>
    </xf>
    <xf numFmtId="1" fontId="36" fillId="0" borderId="0" xfId="0" applyNumberFormat="1" applyFont="1" applyFill="1" applyAlignment="1" applyProtection="1">
      <alignment horizontal="right" vertical="center"/>
      <protection locked="0"/>
    </xf>
    <xf numFmtId="0" fontId="35" fillId="18" borderId="32" xfId="0" applyFont="1" applyFill="1" applyBorder="1" applyAlignment="1" applyProtection="1">
      <alignment horizontal="center" wrapText="1"/>
      <protection locked="0"/>
    </xf>
    <xf numFmtId="0" fontId="27" fillId="0" borderId="0" xfId="0" applyFont="1" applyBorder="1" applyAlignment="1" applyProtection="1">
      <alignment horizontal="right" vertical="center" wrapText="1"/>
    </xf>
    <xf numFmtId="0" fontId="21" fillId="14" borderId="0" xfId="0" applyFont="1" applyFill="1" applyAlignment="1" applyProtection="1">
      <alignment horizontal="center"/>
      <protection locked="0"/>
    </xf>
    <xf numFmtId="0" fontId="0" fillId="0" borderId="10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right"/>
    </xf>
    <xf numFmtId="0" fontId="12" fillId="2" borderId="0" xfId="0" applyFont="1" applyFill="1" applyBorder="1" applyAlignment="1">
      <alignment horizontal="left"/>
    </xf>
    <xf numFmtId="1" fontId="7" fillId="16" borderId="24" xfId="0" applyNumberFormat="1" applyFont="1" applyFill="1" applyBorder="1" applyAlignment="1" applyProtection="1">
      <alignment horizontal="center" vertical="center" wrapText="1"/>
      <protection locked="0"/>
    </xf>
    <xf numFmtId="0" fontId="7" fillId="16" borderId="0" xfId="0" applyFont="1" applyFill="1" applyProtection="1"/>
    <xf numFmtId="0" fontId="40" fillId="16" borderId="33" xfId="0" applyFont="1" applyFill="1" applyBorder="1" applyAlignment="1" applyProtection="1">
      <alignment horizontal="center"/>
      <protection locked="0"/>
    </xf>
    <xf numFmtId="0" fontId="7" fillId="16" borderId="25" xfId="0" applyFont="1" applyFill="1" applyBorder="1" applyAlignment="1" applyProtection="1">
      <alignment horizontal="center"/>
      <protection locked="0"/>
    </xf>
    <xf numFmtId="0" fontId="32" fillId="16" borderId="0" xfId="0" applyFont="1" applyFill="1" applyAlignment="1" applyProtection="1">
      <alignment horizontal="center"/>
    </xf>
    <xf numFmtId="0" fontId="32" fillId="16" borderId="0" xfId="0" applyFont="1" applyFill="1" applyProtection="1"/>
    <xf numFmtId="0" fontId="26" fillId="14" borderId="33" xfId="0" applyFont="1" applyFill="1" applyBorder="1" applyAlignment="1" applyProtection="1">
      <alignment horizontal="center"/>
      <protection locked="0"/>
    </xf>
    <xf numFmtId="0" fontId="26" fillId="14" borderId="25" xfId="0" applyFont="1" applyFill="1" applyBorder="1" applyAlignment="1" applyProtection="1">
      <alignment horizontal="center"/>
      <protection locked="0"/>
    </xf>
  </cellXfs>
  <cellStyles count="8">
    <cellStyle name="Hiperlink" xfId="6" builtinId="8"/>
    <cellStyle name="Hiperlink 2" xfId="3" xr:uid="{00000000-0005-0000-0000-000001000000}"/>
    <cellStyle name="Hiperlink 3" xfId="4" xr:uid="{00000000-0005-0000-0000-000002000000}"/>
    <cellStyle name="Normal" xfId="0" builtinId="0"/>
    <cellStyle name="Normal 2" xfId="1" xr:uid="{00000000-0005-0000-0000-000004000000}"/>
    <cellStyle name="Normal 3" xfId="2" xr:uid="{00000000-0005-0000-0000-000005000000}"/>
    <cellStyle name="Porcentagem 2" xfId="5" xr:uid="{00000000-0005-0000-0000-000006000000}"/>
    <cellStyle name="Porcentagem 3" xfId="7" xr:uid="{00000000-0005-0000-0000-000007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Menu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38101</xdr:colOff>
      <xdr:row>28</xdr:row>
      <xdr:rowOff>39636</xdr:rowOff>
    </xdr:from>
    <xdr:to>
      <xdr:col>13</xdr:col>
      <xdr:colOff>7621</xdr:colOff>
      <xdr:row>33</xdr:row>
      <xdr:rowOff>131321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352CA84-29E6-4CE8-9160-693D1084B96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98" t="35752" r="38754" b="6863"/>
        <a:stretch/>
      </xdr:blipFill>
      <xdr:spPr bwMode="auto">
        <a:xfrm>
          <a:off x="6789421" y="4451616"/>
          <a:ext cx="975360" cy="1028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167640</xdr:colOff>
      <xdr:row>58</xdr:row>
      <xdr:rowOff>175260</xdr:rowOff>
    </xdr:from>
    <xdr:to>
      <xdr:col>12</xdr:col>
      <xdr:colOff>960120</xdr:colOff>
      <xdr:row>64</xdr:row>
      <xdr:rowOff>106925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6E19F5A-7422-453F-9B28-ED3D41989A0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98" t="35752" r="38754" b="6863"/>
        <a:stretch/>
      </xdr:blipFill>
      <xdr:spPr bwMode="auto">
        <a:xfrm>
          <a:off x="6736080" y="10119360"/>
          <a:ext cx="975360" cy="1028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58</xdr:row>
      <xdr:rowOff>175260</xdr:rowOff>
    </xdr:from>
    <xdr:to>
      <xdr:col>3</xdr:col>
      <xdr:colOff>7620</xdr:colOff>
      <xdr:row>64</xdr:row>
      <xdr:rowOff>106925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E250714-3B67-4CE6-A3BF-DD328C03AE6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98" t="35752" r="38754" b="6863"/>
        <a:stretch/>
      </xdr:blipFill>
      <xdr:spPr bwMode="auto">
        <a:xfrm>
          <a:off x="845820" y="10119360"/>
          <a:ext cx="975360" cy="1028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597273</xdr:colOff>
      <xdr:row>0</xdr:row>
      <xdr:rowOff>50800</xdr:rowOff>
    </xdr:from>
    <xdr:to>
      <xdr:col>8</xdr:col>
      <xdr:colOff>407621</xdr:colOff>
      <xdr:row>5</xdr:row>
      <xdr:rowOff>175449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C2E78694-BB03-4BBF-AEE8-DAA304BD1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97673" y="50800"/>
          <a:ext cx="1131148" cy="10771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38101</xdr:colOff>
      <xdr:row>28</xdr:row>
      <xdr:rowOff>39636</xdr:rowOff>
    </xdr:from>
    <xdr:to>
      <xdr:col>13</xdr:col>
      <xdr:colOff>7621</xdr:colOff>
      <xdr:row>33</xdr:row>
      <xdr:rowOff>131321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509320B-D8C2-47D1-B462-13850778C6F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98" t="35752" r="38754" b="6863"/>
        <a:stretch/>
      </xdr:blipFill>
      <xdr:spPr bwMode="auto">
        <a:xfrm>
          <a:off x="6484621" y="3392436"/>
          <a:ext cx="975360" cy="1028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167640</xdr:colOff>
      <xdr:row>58</xdr:row>
      <xdr:rowOff>175260</xdr:rowOff>
    </xdr:from>
    <xdr:to>
      <xdr:col>12</xdr:col>
      <xdr:colOff>960120</xdr:colOff>
      <xdr:row>64</xdr:row>
      <xdr:rowOff>106925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5AA58D4-C39D-4D13-977B-E2B68665A02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98" t="35752" r="38754" b="6863"/>
        <a:stretch/>
      </xdr:blipFill>
      <xdr:spPr bwMode="auto">
        <a:xfrm>
          <a:off x="6431280" y="7962900"/>
          <a:ext cx="975360" cy="1028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58</xdr:row>
      <xdr:rowOff>175260</xdr:rowOff>
    </xdr:from>
    <xdr:to>
      <xdr:col>3</xdr:col>
      <xdr:colOff>7620</xdr:colOff>
      <xdr:row>64</xdr:row>
      <xdr:rowOff>106925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78B1D53-88D3-431A-A75C-E7B73BE17CE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98" t="35752" r="38754" b="6863"/>
        <a:stretch/>
      </xdr:blipFill>
      <xdr:spPr bwMode="auto">
        <a:xfrm>
          <a:off x="541020" y="7962900"/>
          <a:ext cx="975360" cy="1028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622300</xdr:colOff>
      <xdr:row>0</xdr:row>
      <xdr:rowOff>50800</xdr:rowOff>
    </xdr:from>
    <xdr:to>
      <xdr:col>8</xdr:col>
      <xdr:colOff>432648</xdr:colOff>
      <xdr:row>5</xdr:row>
      <xdr:rowOff>175449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8DDE7E7-C4FC-0B4B-9328-71F751441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22700" y="50800"/>
          <a:ext cx="1131148" cy="10771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38101</xdr:colOff>
      <xdr:row>28</xdr:row>
      <xdr:rowOff>54876</xdr:rowOff>
    </xdr:from>
    <xdr:to>
      <xdr:col>13</xdr:col>
      <xdr:colOff>7621</xdr:colOff>
      <xdr:row>33</xdr:row>
      <xdr:rowOff>146561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459E40A-34EC-4223-B75A-F1223904AC1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98" t="35752" r="38754" b="6863"/>
        <a:stretch/>
      </xdr:blipFill>
      <xdr:spPr bwMode="auto">
        <a:xfrm>
          <a:off x="6484621" y="3407676"/>
          <a:ext cx="975360" cy="1028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609600</xdr:colOff>
      <xdr:row>0</xdr:row>
      <xdr:rowOff>58420</xdr:rowOff>
    </xdr:from>
    <xdr:to>
      <xdr:col>8</xdr:col>
      <xdr:colOff>419948</xdr:colOff>
      <xdr:row>5</xdr:row>
      <xdr:rowOff>183069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609A3FB-36EF-2C4E-A544-EAB3C81C0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10000" y="58420"/>
          <a:ext cx="1131148" cy="107714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152400</xdr:colOff>
      <xdr:row>0</xdr:row>
      <xdr:rowOff>7620</xdr:rowOff>
    </xdr:from>
    <xdr:to>
      <xdr:col>13</xdr:col>
      <xdr:colOff>166695</xdr:colOff>
      <xdr:row>5</xdr:row>
      <xdr:rowOff>132269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3056A528-7F3C-4A2D-94F6-042A1DDD9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38600" y="7620"/>
          <a:ext cx="3580455" cy="1039049"/>
        </a:xfrm>
        <a:prstGeom prst="rect">
          <a:avLst/>
        </a:prstGeom>
      </xdr:spPr>
    </xdr:pic>
    <xdr:clientData/>
  </xdr:twoCellAnchor>
  <xdr:twoCellAnchor editAs="oneCell">
    <xdr:from>
      <xdr:col>11</xdr:col>
      <xdr:colOff>167640</xdr:colOff>
      <xdr:row>28</xdr:row>
      <xdr:rowOff>52807</xdr:rowOff>
    </xdr:from>
    <xdr:to>
      <xdr:col>13</xdr:col>
      <xdr:colOff>45720</xdr:colOff>
      <xdr:row>33</xdr:row>
      <xdr:rowOff>146161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F9A710AD-E931-4123-86B8-BB1827ED96B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677" t="35752" r="4508" b="6863"/>
        <a:stretch/>
      </xdr:blipFill>
      <xdr:spPr bwMode="auto">
        <a:xfrm>
          <a:off x="6431280" y="3405607"/>
          <a:ext cx="1066800" cy="10306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983131</xdr:colOff>
      <xdr:row>1</xdr:row>
      <xdr:rowOff>128086</xdr:rowOff>
    </xdr:from>
    <xdr:to>
      <xdr:col>10</xdr:col>
      <xdr:colOff>605220</xdr:colOff>
      <xdr:row>7</xdr:row>
      <xdr:rowOff>39823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F0F899F-AFA0-244F-AD81-492DB6CE3B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18307" y="128086"/>
          <a:ext cx="1131148" cy="107714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525780</xdr:colOff>
      <xdr:row>0</xdr:row>
      <xdr:rowOff>76200</xdr:rowOff>
    </xdr:from>
    <xdr:to>
      <xdr:col>11</xdr:col>
      <xdr:colOff>120975</xdr:colOff>
      <xdr:row>5</xdr:row>
      <xdr:rowOff>162749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9E9CD53-7DC9-4776-BB83-204240A59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83180" y="76200"/>
          <a:ext cx="3580455" cy="103904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542925</xdr:colOff>
      <xdr:row>0</xdr:row>
      <xdr:rowOff>0</xdr:rowOff>
    </xdr:from>
    <xdr:to>
      <xdr:col>8</xdr:col>
      <xdr:colOff>800100</xdr:colOff>
      <xdr:row>0</xdr:row>
      <xdr:rowOff>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638425" y="0"/>
          <a:ext cx="6543675" cy="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3600" i="1" kern="10" spc="0">
              <a:ln w="9525">
                <a:solidFill>
                  <a:srgbClr val="000000"/>
                </a:solidFill>
                <a:round/>
                <a:headEnd/>
                <a:tailEnd/>
              </a:ln>
              <a:solidFill>
                <a:srgbClr val="000000"/>
              </a:solidFill>
              <a:effectLst>
                <a:outerShdw dist="35921" dir="2700000" algn="ctr" rotWithShape="0">
                  <a:srgbClr val="808080">
                    <a:alpha val="80000"/>
                  </a:srgbClr>
                </a:outerShdw>
              </a:effectLst>
              <a:latin typeface="Arial Black"/>
            </a:rPr>
            <a:t>www.endorfinabh.com</a:t>
          </a:r>
        </a:p>
      </xdr:txBody>
    </xdr:sp>
    <xdr:clientData/>
  </xdr:twoCellAnchor>
  <xdr:twoCellAnchor>
    <xdr:from>
      <xdr:col>8</xdr:col>
      <xdr:colOff>272143</xdr:colOff>
      <xdr:row>70</xdr:row>
      <xdr:rowOff>60476</xdr:rowOff>
    </xdr:from>
    <xdr:to>
      <xdr:col>9</xdr:col>
      <xdr:colOff>973969</xdr:colOff>
      <xdr:row>74</xdr:row>
      <xdr:rowOff>90714</xdr:rowOff>
    </xdr:to>
    <xdr:sp macro="" textlink="">
      <xdr:nvSpPr>
        <xdr:cNvPr id="3" name="Fluxograma: Processo alternativ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8617857" y="17870714"/>
          <a:ext cx="1745041" cy="695476"/>
        </a:xfrm>
        <a:prstGeom prst="flowChartAlternateProcess">
          <a:avLst/>
        </a:prstGeom>
        <a:solidFill>
          <a:srgbClr val="00B0F0"/>
        </a:solidFill>
        <a:ln>
          <a:solidFill>
            <a:srgbClr val="0070C0"/>
          </a:solidFill>
        </a:ln>
        <a:scene3d>
          <a:camera prst="orthographicFront"/>
          <a:lightRig rig="threePt" dir="t"/>
        </a:scene3d>
        <a:sp3d>
          <a:bevelT prst="angle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2000"/>
            <a:t>Pronto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vista/Ewerton%20treinos/treinos/MARCELO%20GHIEH/treino%20Marcelo%20Ghieh%2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E"/>
      <sheetName val="TREINOS"/>
      <sheetName val="EVOLUÇÃO"/>
      <sheetName val="SOBRE"/>
    </sheetNames>
    <sheetDataSet>
      <sheetData sheetId="0">
        <row r="18">
          <cell r="W18" t="str">
            <v>Treino A</v>
          </cell>
        </row>
        <row r="19">
          <cell r="W19" t="str">
            <v>Treino C</v>
          </cell>
        </row>
        <row r="20">
          <cell r="W20" t="str">
            <v>Treino D</v>
          </cell>
        </row>
        <row r="21">
          <cell r="W21" t="str">
            <v>Corrida 1</v>
          </cell>
        </row>
        <row r="22">
          <cell r="W22" t="str">
            <v>Corrida 2</v>
          </cell>
        </row>
        <row r="23">
          <cell r="W23" t="str">
            <v>Corrida 3</v>
          </cell>
        </row>
        <row r="24">
          <cell r="W24" t="str">
            <v>Corrida 4</v>
          </cell>
        </row>
        <row r="25">
          <cell r="W25" t="str">
            <v>Bike 1</v>
          </cell>
        </row>
        <row r="26">
          <cell r="W26" t="str">
            <v>Bike 2</v>
          </cell>
        </row>
        <row r="27">
          <cell r="W27" t="str">
            <v>Bike 3</v>
          </cell>
        </row>
        <row r="28">
          <cell r="W28" t="str">
            <v>Bike 4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4816A-2CE9-43C9-B3DE-103C43563655}">
  <dimension ref="A1:BA103"/>
  <sheetViews>
    <sheetView showGridLines="0" showRowColHeaders="0" tabSelected="1" zoomScaleNormal="100" workbookViewId="0">
      <selection activeCell="B40" sqref="B40:N41"/>
    </sheetView>
  </sheetViews>
  <sheetFormatPr baseColWidth="10" defaultColWidth="0" defaultRowHeight="15" zeroHeight="1" x14ac:dyDescent="0.2"/>
  <cols>
    <col min="1" max="1" width="4.6640625" style="15" customWidth="1"/>
    <col min="2" max="2" width="2.6640625" style="15" customWidth="1"/>
    <col min="3" max="3" width="14.6640625" style="15" customWidth="1"/>
    <col min="4" max="4" width="2.6640625" style="15" customWidth="1"/>
    <col min="5" max="5" width="14.6640625" style="15" customWidth="1"/>
    <col min="6" max="6" width="2.6640625" style="15" customWidth="1"/>
    <col min="7" max="7" width="14.6640625" style="15" customWidth="1"/>
    <col min="8" max="8" width="2.6640625" style="15" customWidth="1"/>
    <col min="9" max="9" width="14.6640625" style="15" customWidth="1"/>
    <col min="10" max="10" width="2.6640625" style="15" customWidth="1"/>
    <col min="11" max="11" width="14.6640625" style="15" customWidth="1"/>
    <col min="12" max="12" width="2.6640625" style="15" customWidth="1"/>
    <col min="13" max="13" width="14.6640625" style="15" customWidth="1"/>
    <col min="14" max="14" width="2.6640625" style="15" customWidth="1"/>
    <col min="15" max="15" width="3.5" style="15" customWidth="1"/>
    <col min="16" max="18" width="9.1640625" style="15" hidden="1" customWidth="1"/>
    <col min="19" max="19" width="10.1640625" style="15" hidden="1" customWidth="1"/>
    <col min="20" max="21" width="9.1640625" style="15" hidden="1" customWidth="1"/>
    <col min="22" max="22" width="10.1640625" style="15" hidden="1" customWidth="1"/>
    <col min="23" max="25" width="9.1640625" style="15" hidden="1" customWidth="1"/>
    <col min="26" max="26" width="10.1640625" style="15" hidden="1" customWidth="1"/>
    <col min="27" max="28" width="9.1640625" style="15" hidden="1" customWidth="1"/>
    <col min="29" max="29" width="10.1640625" style="15" hidden="1" customWidth="1"/>
    <col min="30" max="31" width="9.1640625" style="15" hidden="1" customWidth="1"/>
    <col min="32" max="32" width="10.1640625" style="15" hidden="1" customWidth="1"/>
    <col min="33" max="47" width="9.1640625" style="15" hidden="1" customWidth="1"/>
    <col min="48" max="48" width="12.83203125" style="15" hidden="1" customWidth="1"/>
    <col min="49" max="16384" width="9.1640625" style="15" hidden="1"/>
  </cols>
  <sheetData>
    <row r="1" spans="2:40" x14ac:dyDescent="0.2"/>
    <row r="2" spans="2:40" x14ac:dyDescent="0.2"/>
    <row r="3" spans="2:40" x14ac:dyDescent="0.2"/>
    <row r="4" spans="2:40" x14ac:dyDescent="0.2"/>
    <row r="5" spans="2:40" x14ac:dyDescent="0.2"/>
    <row r="6" spans="2:40" x14ac:dyDescent="0.2"/>
    <row r="7" spans="2:40" x14ac:dyDescent="0.2">
      <c r="B7" s="220" t="s">
        <v>115</v>
      </c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AL7" s="144">
        <v>0</v>
      </c>
      <c r="AM7" s="144" t="s">
        <v>123</v>
      </c>
      <c r="AN7"/>
    </row>
    <row r="8" spans="2:40" x14ac:dyDescent="0.2">
      <c r="B8" s="220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AL8" s="144">
        <v>16.100000000000001</v>
      </c>
      <c r="AM8" s="144" t="s">
        <v>124</v>
      </c>
      <c r="AN8"/>
    </row>
    <row r="9" spans="2:40" x14ac:dyDescent="0.2">
      <c r="C9" s="28" t="s">
        <v>25</v>
      </c>
      <c r="D9" s="28"/>
      <c r="E9" s="28"/>
      <c r="F9" s="28"/>
      <c r="G9" s="28"/>
      <c r="I9" s="15" t="s">
        <v>26</v>
      </c>
      <c r="K9" s="15" t="s">
        <v>27</v>
      </c>
      <c r="M9" s="15" t="s">
        <v>0</v>
      </c>
      <c r="AL9" s="144">
        <v>17</v>
      </c>
      <c r="AM9" s="144" t="s">
        <v>125</v>
      </c>
      <c r="AN9"/>
    </row>
    <row r="10" spans="2:40" x14ac:dyDescent="0.2">
      <c r="C10" s="246" t="s">
        <v>152</v>
      </c>
      <c r="D10" s="247"/>
      <c r="E10" s="247"/>
      <c r="F10" s="247"/>
      <c r="G10" s="248"/>
      <c r="H10" s="28"/>
      <c r="I10" s="195" t="s">
        <v>153</v>
      </c>
      <c r="K10" s="196" t="s">
        <v>72</v>
      </c>
      <c r="M10" s="197">
        <f ca="1">IF(I10="","-",INT((AL18-I10)/365.25))</f>
        <v>40</v>
      </c>
      <c r="AL10" s="144">
        <v>18.5</v>
      </c>
      <c r="AM10" s="144" t="s">
        <v>126</v>
      </c>
      <c r="AN10"/>
    </row>
    <row r="11" spans="2:40" ht="9" customHeight="1" x14ac:dyDescent="0.2">
      <c r="C11" s="147"/>
      <c r="D11" s="147"/>
      <c r="E11" s="147"/>
      <c r="F11" s="147"/>
      <c r="G11" s="147"/>
      <c r="H11" s="19"/>
      <c r="I11" s="148"/>
      <c r="J11" s="92"/>
      <c r="K11" s="147"/>
      <c r="M11" s="145"/>
      <c r="AL11" s="144">
        <v>25</v>
      </c>
      <c r="AM11" s="144" t="s">
        <v>127</v>
      </c>
      <c r="AN11"/>
    </row>
    <row r="12" spans="2:40" x14ac:dyDescent="0.2">
      <c r="C12" s="15" t="s">
        <v>87</v>
      </c>
      <c r="D12" s="80"/>
      <c r="E12" s="15" t="s">
        <v>97</v>
      </c>
      <c r="F12" s="80"/>
      <c r="G12" s="15" t="s">
        <v>116</v>
      </c>
      <c r="I12" s="15" t="s">
        <v>120</v>
      </c>
      <c r="M12" s="15" t="s">
        <v>88</v>
      </c>
      <c r="AL12" s="144">
        <v>30</v>
      </c>
      <c r="AM12" s="144" t="s">
        <v>128</v>
      </c>
      <c r="AN12"/>
    </row>
    <row r="13" spans="2:40" x14ac:dyDescent="0.2">
      <c r="C13" s="200">
        <v>85.6</v>
      </c>
      <c r="D13" s="100"/>
      <c r="E13" s="200">
        <v>1.86</v>
      </c>
      <c r="G13" s="199">
        <f>IF(E13="","-",SUM(C13/(E13*E13)))</f>
        <v>24.742744825991441</v>
      </c>
      <c r="I13" s="224" t="str">
        <f>IF(E13="","-",VLOOKUP(G13,AL7:AN14,2,TRUE))</f>
        <v>Peso normal</v>
      </c>
      <c r="J13" s="225"/>
      <c r="K13" s="226"/>
      <c r="M13" s="198" t="s">
        <v>147</v>
      </c>
      <c r="AL13" s="144">
        <v>35</v>
      </c>
      <c r="AM13" s="144" t="s">
        <v>122</v>
      </c>
      <c r="AN13"/>
    </row>
    <row r="14" spans="2:40" ht="9" customHeight="1" x14ac:dyDescent="0.2">
      <c r="C14" s="85"/>
      <c r="D14" s="100"/>
      <c r="E14" s="85"/>
      <c r="F14" s="92"/>
      <c r="G14" s="146"/>
      <c r="H14" s="92"/>
      <c r="I14" s="92"/>
      <c r="J14" s="92"/>
      <c r="K14" s="92"/>
      <c r="L14" s="92"/>
      <c r="M14" s="149"/>
      <c r="AL14" s="144">
        <v>40</v>
      </c>
      <c r="AM14" s="144" t="s">
        <v>121</v>
      </c>
      <c r="AN14"/>
    </row>
    <row r="15" spans="2:40" x14ac:dyDescent="0.2">
      <c r="C15" s="15" t="s">
        <v>28</v>
      </c>
      <c r="E15" s="15" t="s">
        <v>29</v>
      </c>
      <c r="H15" s="19"/>
      <c r="I15" s="15" t="s">
        <v>91</v>
      </c>
    </row>
    <row r="16" spans="2:40" x14ac:dyDescent="0.2">
      <c r="C16" s="201"/>
      <c r="E16" s="249"/>
      <c r="F16" s="247"/>
      <c r="G16" s="248"/>
      <c r="I16" s="221"/>
      <c r="J16" s="222"/>
      <c r="K16" s="222"/>
      <c r="L16" s="222"/>
      <c r="M16" s="223"/>
      <c r="AL16" s="144"/>
      <c r="AM16" s="144"/>
      <c r="AN16"/>
    </row>
    <row r="17" spans="2:44" hidden="1" x14ac:dyDescent="0.2">
      <c r="AL17" s="144">
        <v>40</v>
      </c>
      <c r="AM17" s="144" t="s">
        <v>119</v>
      </c>
      <c r="AN17"/>
    </row>
    <row r="18" spans="2:44" hidden="1" x14ac:dyDescent="0.2">
      <c r="F18" s="19"/>
      <c r="G18" s="19"/>
      <c r="H18" s="19"/>
      <c r="I18" s="19"/>
      <c r="AL18" s="94">
        <f ca="1">TODAY()</f>
        <v>44807</v>
      </c>
    </row>
    <row r="23" spans="2:44" hidden="1" x14ac:dyDescent="0.2">
      <c r="AL23" s="93">
        <v>8.3333333333333332E-3</v>
      </c>
    </row>
    <row r="25" spans="2:44" x14ac:dyDescent="0.2"/>
    <row r="26" spans="2:44" ht="15" customHeight="1" x14ac:dyDescent="0.2">
      <c r="B26" s="220" t="s">
        <v>93</v>
      </c>
      <c r="C26" s="220"/>
      <c r="D26" s="220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/>
    </row>
    <row r="27" spans="2:44" ht="15" customHeight="1" x14ac:dyDescent="0.2">
      <c r="B27" s="220"/>
      <c r="C27" s="220"/>
      <c r="D27" s="220"/>
      <c r="E27" s="220"/>
      <c r="F27" s="220"/>
      <c r="G27" s="220"/>
      <c r="H27" s="220"/>
      <c r="I27" s="220"/>
      <c r="J27" s="220"/>
      <c r="K27" s="220"/>
      <c r="L27" s="220"/>
      <c r="M27" s="220"/>
      <c r="N27" s="220"/>
      <c r="O27"/>
    </row>
    <row r="28" spans="2:44" ht="15" hidden="1" customHeight="1" x14ac:dyDescent="0.2"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/>
    </row>
    <row r="29" spans="2:44" ht="15" customHeight="1" x14ac:dyDescent="0.2">
      <c r="B29" s="74"/>
      <c r="C29" s="39" t="s">
        <v>92</v>
      </c>
      <c r="D29" s="39"/>
      <c r="E29" s="88" t="s">
        <v>89</v>
      </c>
      <c r="G29" s="88" t="s">
        <v>90</v>
      </c>
      <c r="I29" s="250" t="s">
        <v>95</v>
      </c>
      <c r="J29" s="250"/>
      <c r="K29" s="250"/>
      <c r="N29" s="39"/>
      <c r="O29"/>
    </row>
    <row r="30" spans="2:44" ht="15" customHeight="1" x14ac:dyDescent="0.2">
      <c r="B30" s="74"/>
      <c r="C30" s="202">
        <v>2200</v>
      </c>
      <c r="D30" s="109"/>
      <c r="E30" s="200">
        <v>68</v>
      </c>
      <c r="G30" s="200">
        <v>195</v>
      </c>
      <c r="I30" s="183">
        <f>IF(C30="","-",((C30-504)/45))</f>
        <v>37.68888888888889</v>
      </c>
      <c r="J30" s="76"/>
      <c r="K30" s="185">
        <f>IF(C13="","-",((I30*C13)/1000))</f>
        <v>3.2261688888888891</v>
      </c>
      <c r="O30"/>
      <c r="AL30" s="15">
        <f>G30</f>
        <v>195</v>
      </c>
    </row>
    <row r="31" spans="2:44" ht="15" customHeight="1" x14ac:dyDescent="0.2">
      <c r="B31" s="74"/>
      <c r="C31" s="74"/>
      <c r="E31" s="19"/>
      <c r="F31" s="19"/>
      <c r="G31" s="51"/>
      <c r="H31" s="19"/>
      <c r="J31" s="51"/>
      <c r="K31" s="19"/>
      <c r="L31" s="19"/>
      <c r="M31" s="19"/>
      <c r="O31"/>
      <c r="P31" s="86"/>
      <c r="Q31" s="86"/>
      <c r="R31" s="86"/>
      <c r="AR31" s="53" t="s">
        <v>81</v>
      </c>
    </row>
    <row r="32" spans="2:44" x14ac:dyDescent="0.2">
      <c r="B32" s="19"/>
      <c r="C32" s="15" t="s">
        <v>5</v>
      </c>
      <c r="D32" s="88"/>
      <c r="E32" s="228" t="s">
        <v>69</v>
      </c>
      <c r="F32" s="228"/>
      <c r="G32" s="228"/>
      <c r="H32" s="19"/>
      <c r="I32" s="86" t="s">
        <v>98</v>
      </c>
      <c r="K32" s="86" t="s">
        <v>99</v>
      </c>
      <c r="P32" s="86"/>
      <c r="Q32" s="86"/>
      <c r="R32" s="57"/>
      <c r="AP32" s="53" t="s">
        <v>80</v>
      </c>
      <c r="AR32" s="53">
        <f>I30</f>
        <v>37.68888888888889</v>
      </c>
    </row>
    <row r="33" spans="2:53" x14ac:dyDescent="0.2">
      <c r="B33" s="19"/>
      <c r="C33" s="203">
        <f>IF(C30="","-",(((C30/1000)*60)/12))</f>
        <v>11</v>
      </c>
      <c r="D33" s="39"/>
      <c r="E33" s="229" t="str">
        <f ca="1">IF(C30="","-",AQ37)</f>
        <v>Bom</v>
      </c>
      <c r="F33" s="230"/>
      <c r="G33" s="231"/>
      <c r="H33" s="87"/>
      <c r="I33" s="187">
        <f>IF(I30="-","-",(I30/3.5))</f>
        <v>10.768253968253969</v>
      </c>
      <c r="K33" s="188">
        <f>IF(C30="","-",(AL23/C30)*1000)</f>
        <v>3.787878787878788E-3</v>
      </c>
      <c r="N33" s="81"/>
      <c r="P33" s="86"/>
      <c r="Q33" s="86"/>
      <c r="R33" s="57"/>
      <c r="AN33" s="53" t="s">
        <v>79</v>
      </c>
      <c r="AP33" s="53">
        <f ca="1">M10</f>
        <v>40</v>
      </c>
    </row>
    <row r="34" spans="2:53" x14ac:dyDescent="0.2">
      <c r="C34" s="51"/>
      <c r="D34" s="39"/>
      <c r="E34" s="19"/>
      <c r="G34" s="78"/>
      <c r="H34" s="77"/>
      <c r="I34" s="42">
        <f>C30</f>
        <v>2200</v>
      </c>
      <c r="J34" s="39"/>
      <c r="N34" s="81"/>
      <c r="P34" s="86"/>
      <c r="Q34" s="86"/>
      <c r="R34" s="57"/>
      <c r="AN34" s="53">
        <f>IF(K10="feminino",0,1)</f>
        <v>1</v>
      </c>
    </row>
    <row r="35" spans="2:53" hidden="1" x14ac:dyDescent="0.2">
      <c r="J35" s="88"/>
      <c r="N35" s="91"/>
      <c r="P35" s="86"/>
      <c r="Q35" s="86"/>
      <c r="R35" s="57"/>
    </row>
    <row r="36" spans="2:53" hidden="1" x14ac:dyDescent="0.2">
      <c r="J36" s="39"/>
      <c r="N36" s="81"/>
      <c r="O36" s="28"/>
      <c r="P36" s="55"/>
      <c r="Q36" s="55"/>
      <c r="R36" s="55"/>
      <c r="S36" s="55"/>
      <c r="T36" s="55"/>
      <c r="U36" s="55"/>
      <c r="V36" s="55"/>
      <c r="W36" s="54"/>
      <c r="X36" s="54"/>
      <c r="AA36" s="56"/>
      <c r="AB36" s="55"/>
      <c r="AC36" s="55"/>
      <c r="AD36" s="55"/>
      <c r="AE36" s="55"/>
      <c r="AF36" s="55"/>
      <c r="AG36" s="55"/>
      <c r="AH36" s="54"/>
      <c r="AK36" s="85"/>
      <c r="AM36" s="85"/>
      <c r="AN36" s="85"/>
      <c r="AO36" s="85"/>
      <c r="AQ36" s="244" t="s">
        <v>76</v>
      </c>
      <c r="AR36" s="244"/>
    </row>
    <row r="37" spans="2:53" hidden="1" x14ac:dyDescent="0.2">
      <c r="K37" s="76"/>
      <c r="L37" s="76"/>
      <c r="M37" s="76"/>
      <c r="P37" s="32"/>
      <c r="Q37" s="28"/>
      <c r="R37" s="28"/>
      <c r="S37" s="28"/>
      <c r="T37" s="28"/>
      <c r="U37" s="28"/>
      <c r="V37" s="53" t="s">
        <v>81</v>
      </c>
      <c r="W37" s="27"/>
      <c r="X37" s="27"/>
      <c r="AA37" s="32"/>
      <c r="AB37" s="28"/>
      <c r="AC37" s="28"/>
      <c r="AD37" s="28"/>
      <c r="AE37" s="28"/>
      <c r="AF37" s="28"/>
      <c r="AG37" s="53" t="s">
        <v>81</v>
      </c>
      <c r="AH37" s="27"/>
      <c r="AK37" s="85"/>
      <c r="AM37" s="85"/>
      <c r="AN37" s="85"/>
      <c r="AO37" s="85"/>
      <c r="AQ37" s="244" t="str">
        <f ca="1">IF(AND(AN34=0,AP33&lt;=29),VLOOKUP(AR32,AK44:AL48,2,TRUE),IF(AND(AN34=0,AP33&lt;=39),VLOOKUP(AR32,AK51:AL55,2,TRUE),IF(AND(AN34=0,AP33&lt;=49),VLOOKUP(AR32,AK57:AL61,2,TRUE),IF(AND(AN34=0,AP33&lt;=59),VLOOKUP(AR32,AK63:AL67,2,TRUE),IF(AND(AN34=0,AP33&lt;=69),VLOOKUP(AR32,AK69:AL73,2,TRUE),IF(AND(AN34=1,AP33&lt;=29),VLOOKUP(AR32,AN44:AO48,2,TRUE),IF(AND(AN34=1,AP33&lt;=39),VLOOKUP(AR32,AN51:AO55,2,TRUE),IF(AND(AN34=1,AP33&lt;=49),VLOOKUP(AR32,AN57:AO61,2,TRUE),IF(AND(AN34=1,AP33&lt;=59),VLOOKUP(AR32,AN63:AO67,2,TRUE),IF(AND(AN34=1,AP33&lt;=69),VLOOKUP(AR32,AN69:AO73,2,TRUE),"-"))))))))))</f>
        <v>Bom</v>
      </c>
      <c r="AR37" s="244"/>
    </row>
    <row r="38" spans="2:53" hidden="1" x14ac:dyDescent="0.2">
      <c r="D38" s="80" t="s">
        <v>94</v>
      </c>
      <c r="E38" s="80"/>
      <c r="F38" s="80"/>
      <c r="G38" s="80"/>
      <c r="H38" s="80"/>
      <c r="I38" s="80"/>
      <c r="J38" s="80"/>
      <c r="K38" s="79"/>
      <c r="N38" s="19"/>
      <c r="P38" s="32"/>
      <c r="Q38" s="28"/>
      <c r="R38" s="28"/>
      <c r="S38" s="28"/>
      <c r="T38" s="53" t="s">
        <v>80</v>
      </c>
      <c r="U38" s="28"/>
      <c r="V38" s="53" t="e">
        <f>#REF!</f>
        <v>#REF!</v>
      </c>
      <c r="W38" s="27"/>
      <c r="X38" s="27"/>
      <c r="AA38" s="32"/>
      <c r="AB38" s="28"/>
      <c r="AC38" s="28"/>
      <c r="AD38" s="28"/>
      <c r="AE38" s="53" t="s">
        <v>80</v>
      </c>
      <c r="AF38" s="28"/>
      <c r="AG38" s="53" t="e">
        <f>#REF!</f>
        <v>#REF!</v>
      </c>
      <c r="AH38" s="27"/>
    </row>
    <row r="39" spans="2:53" hidden="1" x14ac:dyDescent="0.2">
      <c r="D39" s="39"/>
      <c r="F39" s="89"/>
      <c r="J39" s="90"/>
      <c r="K39" s="78"/>
      <c r="N39" s="19"/>
      <c r="P39" s="32"/>
      <c r="Q39" s="28"/>
      <c r="R39" s="53" t="s">
        <v>79</v>
      </c>
      <c r="S39" s="28"/>
      <c r="T39" s="53" t="e">
        <f>#REF!</f>
        <v>#REF!</v>
      </c>
      <c r="U39" s="28"/>
      <c r="V39" s="28"/>
      <c r="W39" s="27"/>
      <c r="X39" s="27"/>
      <c r="AA39" s="32"/>
      <c r="AB39" s="28"/>
      <c r="AC39" s="53" t="s">
        <v>79</v>
      </c>
      <c r="AD39" s="28"/>
      <c r="AE39" s="53" t="e">
        <f>#REF!</f>
        <v>#REF!</v>
      </c>
      <c r="AF39" s="28"/>
      <c r="AG39" s="28"/>
      <c r="AH39" s="27"/>
    </row>
    <row r="40" spans="2:53" x14ac:dyDescent="0.2">
      <c r="B40" s="220" t="s">
        <v>96</v>
      </c>
      <c r="C40" s="220"/>
      <c r="D40" s="220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P40" s="32"/>
      <c r="Q40" s="28"/>
      <c r="R40" s="53"/>
      <c r="S40" s="28"/>
      <c r="T40" s="28"/>
      <c r="U40" s="28"/>
      <c r="V40" s="28"/>
      <c r="W40" s="27"/>
      <c r="X40" s="27"/>
      <c r="AA40" s="32"/>
      <c r="AB40" s="28"/>
      <c r="AC40" s="53">
        <f>R40</f>
        <v>0</v>
      </c>
      <c r="AD40" s="28"/>
      <c r="AE40" s="28"/>
      <c r="AF40" s="28"/>
      <c r="AG40" s="28"/>
      <c r="AH40" s="27"/>
    </row>
    <row r="41" spans="2:53" x14ac:dyDescent="0.2">
      <c r="B41" s="220"/>
      <c r="C41" s="220"/>
      <c r="D41" s="220"/>
      <c r="E41" s="220"/>
      <c r="F41" s="220"/>
      <c r="G41" s="220"/>
      <c r="H41" s="220"/>
      <c r="I41" s="220"/>
      <c r="J41" s="220"/>
      <c r="K41" s="220"/>
      <c r="L41" s="220"/>
      <c r="M41" s="220"/>
      <c r="N41" s="220"/>
      <c r="P41" s="32"/>
      <c r="Q41" s="28"/>
      <c r="R41" s="28"/>
      <c r="S41" s="28"/>
      <c r="T41" s="28"/>
      <c r="U41" s="245" t="s">
        <v>78</v>
      </c>
      <c r="V41" s="245"/>
      <c r="W41" s="27"/>
      <c r="X41" s="52"/>
      <c r="Y41" s="85"/>
      <c r="Z41" s="85"/>
      <c r="AA41" s="32"/>
      <c r="AB41" s="28"/>
      <c r="AC41" s="28"/>
      <c r="AD41" s="28"/>
      <c r="AE41" s="28"/>
      <c r="AF41" s="245" t="s">
        <v>77</v>
      </c>
      <c r="AG41" s="245"/>
      <c r="AH41" s="27"/>
      <c r="AV41" s="236"/>
      <c r="AW41" s="236"/>
      <c r="AX41" s="236"/>
      <c r="AY41" s="236"/>
      <c r="AZ41" s="236"/>
      <c r="BA41" s="236"/>
    </row>
    <row r="42" spans="2:53" ht="16" thickBot="1" x14ac:dyDescent="0.25"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P42" s="32"/>
      <c r="Q42" s="243" t="s">
        <v>75</v>
      </c>
      <c r="R42" s="243"/>
      <c r="S42" s="28"/>
      <c r="T42" s="28"/>
      <c r="U42" s="244" t="s">
        <v>76</v>
      </c>
      <c r="V42" s="244"/>
      <c r="W42" s="27"/>
      <c r="X42" s="46"/>
      <c r="Y42" s="45"/>
      <c r="Z42" s="45"/>
      <c r="AA42" s="32"/>
      <c r="AB42" s="243" t="s">
        <v>75</v>
      </c>
      <c r="AC42" s="243"/>
      <c r="AD42" s="28"/>
      <c r="AE42" s="28"/>
      <c r="AF42" s="244" t="s">
        <v>76</v>
      </c>
      <c r="AG42" s="244"/>
      <c r="AH42" s="27"/>
      <c r="AK42" s="243" t="s">
        <v>75</v>
      </c>
      <c r="AL42" s="243"/>
      <c r="AN42" s="235" t="s">
        <v>72</v>
      </c>
      <c r="AO42" s="235"/>
      <c r="AV42" s="237"/>
      <c r="AW42" s="237"/>
      <c r="AX42" s="237"/>
      <c r="AY42" s="237"/>
      <c r="AZ42" s="237"/>
      <c r="BA42" s="237"/>
    </row>
    <row r="43" spans="2:53" ht="16" thickBot="1" x14ac:dyDescent="0.25">
      <c r="B43" s="92"/>
      <c r="C43" s="211" t="s">
        <v>0</v>
      </c>
      <c r="E43" s="211" t="s">
        <v>1</v>
      </c>
      <c r="G43" s="211" t="s">
        <v>3</v>
      </c>
      <c r="I43" s="211" t="s">
        <v>140</v>
      </c>
      <c r="K43" s="211" t="s">
        <v>2</v>
      </c>
      <c r="L43" s="92"/>
      <c r="M43" s="211" t="s">
        <v>4</v>
      </c>
      <c r="N43" s="92"/>
      <c r="P43" s="32"/>
      <c r="Q43" s="234" t="s">
        <v>74</v>
      </c>
      <c r="R43" s="234"/>
      <c r="S43" s="28"/>
      <c r="T43" s="28"/>
      <c r="U43" s="244" t="e">
        <f>IF(AND(R40=0,T39&lt;=19),VLOOKUP(V38,Q44:R48,2,TRUE),IF(AND(R40=0,T39&lt;=29),VLOOKUP(V38,Q51:R55,2,TRUE),IF(AND(R40=0,T39&lt;=39),VLOOKUP(V38,Q57:R61,2,TRUE),IF(AND(R40=0,T39&lt;=49),VLOOKUP(V38,Q63:R67,2,TRUE),IF(AND(R40=0,T39&lt;=59),VLOOKUP(V38,Q69:R73,2,TRUE),IF(AND(R40=0,T39&lt;=69),VLOOKUP(V38,Q76:R80,2,TRUE),IF(AND(R40=1,T39&lt;=19),VLOOKUP(V38,T50:U54,2,TRUE),IF(AND(R40=1,T39&lt;=29),VLOOKUP(V38,T57:U61,2,TRUE),IF(AND(R40=1,T39&lt;=39),VLOOKUP(V38,T63:U67,2,TRUE),IF(AND(R40=1,T39&lt;=49),VLOOKUP(V38,T69:U73,2,TRUE),IF(AND(R40=1,T39&lt;=59),VLOOKUP(V38,T75:U79,2,TRUE),IF(AND(R40=1,T39&lt;=69),VLOOKUP(V38,T82:U86,2,TRUE),"-"))))))))))))</f>
        <v>#REF!</v>
      </c>
      <c r="V43" s="244"/>
      <c r="W43" s="27"/>
      <c r="X43" s="46"/>
      <c r="Y43" s="45"/>
      <c r="Z43" s="45"/>
      <c r="AA43" s="32"/>
      <c r="AB43" s="234" t="s">
        <v>74</v>
      </c>
      <c r="AC43" s="234"/>
      <c r="AD43" s="28"/>
      <c r="AE43" s="28"/>
      <c r="AF43" s="244" t="e">
        <f>IF(AND(AC40=0,AE39&lt;=19),VLOOKUP(AG38,AB44:AC48,2,TRUE),IF(AND(AC40=0,AE39&lt;=29),VLOOKUP(AG38,AB51:AC55,2,TRUE),IF(AND(AC40=0,AE39&lt;=39),VLOOKUP(AG38,AB57:AC61,2,TRUE),IF(AND(AC40=0,AE39&lt;=49),VLOOKUP(AG38,AB63:AC67,2,TRUE),IF(AND(AC40=0,AE39&lt;=59),VLOOKUP(AG38,AB69:AC73,2,TRUE),IF(AND(AC40=0,AE39&lt;=69),VLOOKUP(AG38,AB76:AC80,2,TRUE),IF(AND(AC40=1,AE39&lt;=19),VLOOKUP(AG38,AE50:AF53,2,TRUE),IF(AND(AC40=1,AE39&lt;=29),VLOOKUP(AG38,AE57:AF61,2,TRUE),IF(AND(AC40=1,AE39&lt;=39),VLOOKUP(AG38,AE63:AF67,2,TRUE),IF(AND(AC40=1,AE39&lt;=49),VLOOKUP(AG38,AE69:AF73,2,TRUE),IF(AND(AC40=1,AE39&lt;=59),VLOOKUP(AG38,AE75:AF79,2,TRUE),IF(AND(AC40=1,AE39&lt;=69),VLOOKUP(AG38,AE82:AF86,2,TRUE),"-"))))))))))))</f>
        <v>#REF!</v>
      </c>
      <c r="AG43" s="244"/>
      <c r="AH43" s="27"/>
      <c r="AK43" s="234" t="s">
        <v>73</v>
      </c>
      <c r="AL43" s="234"/>
      <c r="AN43" s="227" t="s">
        <v>73</v>
      </c>
      <c r="AO43" s="227"/>
      <c r="AV43" s="41"/>
      <c r="AW43" s="41"/>
      <c r="AX43" s="41"/>
      <c r="AY43" s="41"/>
      <c r="AZ43" s="41"/>
      <c r="BA43" s="40"/>
    </row>
    <row r="44" spans="2:53" x14ac:dyDescent="0.2">
      <c r="B44" s="92"/>
      <c r="C44" s="110">
        <f ca="1">M10</f>
        <v>40</v>
      </c>
      <c r="E44" s="110">
        <f>E30</f>
        <v>68</v>
      </c>
      <c r="G44" s="110">
        <f>'TESTE (Cooper 12 min.)'!AL30</f>
        <v>195</v>
      </c>
      <c r="I44" s="110">
        <f>G44-E44</f>
        <v>127</v>
      </c>
      <c r="K44" s="111">
        <v>1</v>
      </c>
      <c r="L44" s="92"/>
      <c r="M44" s="112">
        <f>IF('TESTE (Cooper 12 min.)'!E44=0,"Aguardando Dados",'TESTE (Cooper 12 min.)'!E44+'TESTE (Cooper 12 min.)'!K44*('TESTE (Cooper 12 min.)'!G44-'TESTE (Cooper 12 min.)'!E44))</f>
        <v>195</v>
      </c>
      <c r="N44" s="92"/>
      <c r="P44" s="32"/>
      <c r="Q44" s="50">
        <v>1</v>
      </c>
      <c r="R44" s="30" t="s">
        <v>6</v>
      </c>
      <c r="S44" s="28"/>
      <c r="T44" s="28"/>
      <c r="U44" s="28"/>
      <c r="V44" s="28"/>
      <c r="W44" s="27"/>
      <c r="X44" s="46"/>
      <c r="Y44" s="45"/>
      <c r="Z44" s="45"/>
      <c r="AA44" s="32"/>
      <c r="AB44" s="50">
        <v>1</v>
      </c>
      <c r="AC44" s="30" t="s">
        <v>6</v>
      </c>
      <c r="AD44" s="28"/>
      <c r="AE44" s="28"/>
      <c r="AF44" s="28"/>
      <c r="AG44" s="28"/>
      <c r="AH44" s="27"/>
      <c r="AK44" s="50">
        <v>1</v>
      </c>
      <c r="AL44" s="30" t="s">
        <v>15</v>
      </c>
      <c r="AN44" s="43">
        <v>1</v>
      </c>
      <c r="AO44" s="18" t="s">
        <v>15</v>
      </c>
      <c r="AV44" s="38"/>
      <c r="AW44" s="38"/>
      <c r="AX44" s="38"/>
      <c r="AY44" s="38"/>
      <c r="AZ44" s="38"/>
      <c r="BA44" s="37"/>
    </row>
    <row r="45" spans="2:53" x14ac:dyDescent="0.2">
      <c r="B45" s="92"/>
      <c r="C45" s="113">
        <f t="shared" ref="C45:C54" ca="1" si="0">C44</f>
        <v>40</v>
      </c>
      <c r="E45" s="113">
        <f t="shared" ref="E45:E54" si="1">E44</f>
        <v>68</v>
      </c>
      <c r="G45" s="113">
        <f t="shared" ref="G45:I54" si="2">G44</f>
        <v>195</v>
      </c>
      <c r="I45" s="113">
        <f t="shared" si="2"/>
        <v>127</v>
      </c>
      <c r="K45" s="114">
        <v>0.95</v>
      </c>
      <c r="L45" s="92"/>
      <c r="M45" s="115">
        <f>IF('TESTE (Cooper 12 min.)'!E45=0,"Aguardando Dados",'TESTE (Cooper 12 min.)'!E45+'TESTE (Cooper 12 min.)'!K45*('TESTE (Cooper 12 min.)'!G45-'TESTE (Cooper 12 min.)'!E45))</f>
        <v>188.64999999999998</v>
      </c>
      <c r="N45" s="92"/>
      <c r="P45" s="32"/>
      <c r="Q45" s="50">
        <v>27</v>
      </c>
      <c r="R45" s="30" t="s">
        <v>7</v>
      </c>
      <c r="S45" s="28"/>
      <c r="T45" s="28"/>
      <c r="U45" s="28"/>
      <c r="V45" s="28"/>
      <c r="W45" s="27"/>
      <c r="X45" s="46"/>
      <c r="Y45" s="45"/>
      <c r="Z45" s="45"/>
      <c r="AA45" s="32"/>
      <c r="AB45" s="50">
        <v>12</v>
      </c>
      <c r="AC45" s="30" t="s">
        <v>7</v>
      </c>
      <c r="AD45" s="28"/>
      <c r="AE45" s="28"/>
      <c r="AF45" s="28"/>
      <c r="AG45" s="28"/>
      <c r="AH45" s="27"/>
      <c r="AK45" s="50">
        <v>24</v>
      </c>
      <c r="AL45" s="30" t="s">
        <v>6</v>
      </c>
      <c r="AN45" s="43">
        <v>25</v>
      </c>
      <c r="AO45" s="18" t="s">
        <v>6</v>
      </c>
      <c r="AV45" s="38"/>
      <c r="AW45" s="38"/>
      <c r="AX45" s="38"/>
      <c r="AY45" s="38"/>
      <c r="AZ45" s="38"/>
      <c r="BA45" s="37"/>
    </row>
    <row r="46" spans="2:53" x14ac:dyDescent="0.2">
      <c r="B46" s="19"/>
      <c r="C46" s="116">
        <f t="shared" ca="1" si="0"/>
        <v>40</v>
      </c>
      <c r="E46" s="116">
        <f t="shared" si="1"/>
        <v>68</v>
      </c>
      <c r="G46" s="116">
        <f t="shared" si="2"/>
        <v>195</v>
      </c>
      <c r="I46" s="116">
        <f t="shared" si="2"/>
        <v>127</v>
      </c>
      <c r="K46" s="117">
        <v>0.9</v>
      </c>
      <c r="M46" s="118">
        <f>IF('TESTE (Cooper 12 min.)'!E46=0,"Aguardando Dados",'TESTE (Cooper 12 min.)'!E46+'TESTE (Cooper 12 min.)'!K46*('TESTE (Cooper 12 min.)'!G46-'TESTE (Cooper 12 min.)'!E46))</f>
        <v>182.3</v>
      </c>
      <c r="P46" s="32"/>
      <c r="Q46" s="50">
        <v>32</v>
      </c>
      <c r="R46" s="30" t="s">
        <v>66</v>
      </c>
      <c r="S46" s="28"/>
      <c r="T46" s="28"/>
      <c r="U46" s="28"/>
      <c r="V46" s="28"/>
      <c r="W46" s="27"/>
      <c r="X46" s="46"/>
      <c r="Y46" s="45"/>
      <c r="Z46" s="45"/>
      <c r="AA46" s="32"/>
      <c r="AB46" s="50">
        <v>18</v>
      </c>
      <c r="AC46" s="30" t="s">
        <v>66</v>
      </c>
      <c r="AD46" s="28"/>
      <c r="AE46" s="28"/>
      <c r="AF46" s="28"/>
      <c r="AG46" s="28"/>
      <c r="AH46" s="27"/>
      <c r="AK46" s="50">
        <v>31</v>
      </c>
      <c r="AL46" s="30" t="s">
        <v>7</v>
      </c>
      <c r="AN46" s="43">
        <v>34</v>
      </c>
      <c r="AO46" s="18" t="s">
        <v>7</v>
      </c>
      <c r="AV46" s="38"/>
      <c r="AW46" s="38"/>
      <c r="AX46" s="38"/>
      <c r="AY46" s="38"/>
      <c r="AZ46" s="38"/>
      <c r="BA46" s="37"/>
    </row>
    <row r="47" spans="2:53" x14ac:dyDescent="0.2">
      <c r="C47" s="113">
        <f t="shared" ca="1" si="0"/>
        <v>40</v>
      </c>
      <c r="E47" s="113">
        <f t="shared" si="1"/>
        <v>68</v>
      </c>
      <c r="G47" s="113">
        <f t="shared" si="2"/>
        <v>195</v>
      </c>
      <c r="I47" s="113">
        <f t="shared" si="2"/>
        <v>127</v>
      </c>
      <c r="K47" s="114">
        <v>0.85</v>
      </c>
      <c r="M47" s="115">
        <f>IF('TESTE (Cooper 12 min.)'!E47=0,"Aguardando Dados",'TESTE (Cooper 12 min.)'!E47+'TESTE (Cooper 12 min.)'!K47*('TESTE (Cooper 12 min.)'!G47-'TESTE (Cooper 12 min.)'!E47))</f>
        <v>175.95</v>
      </c>
      <c r="P47" s="32"/>
      <c r="Q47" s="50">
        <v>36</v>
      </c>
      <c r="R47" s="30" t="s">
        <v>8</v>
      </c>
      <c r="S47" s="28"/>
      <c r="T47" s="28"/>
      <c r="U47" s="28"/>
      <c r="V47" s="28"/>
      <c r="W47" s="27"/>
      <c r="X47" s="46"/>
      <c r="Y47" s="45"/>
      <c r="Z47" s="45"/>
      <c r="AA47" s="32"/>
      <c r="AB47" s="50">
        <v>25</v>
      </c>
      <c r="AC47" s="30" t="s">
        <v>8</v>
      </c>
      <c r="AD47" s="28"/>
      <c r="AE47" s="28"/>
      <c r="AF47" s="28"/>
      <c r="AG47" s="28"/>
      <c r="AH47" s="27"/>
      <c r="AK47" s="50">
        <v>38</v>
      </c>
      <c r="AL47" s="30" t="s">
        <v>8</v>
      </c>
      <c r="AN47" s="43">
        <v>45</v>
      </c>
      <c r="AO47" s="18" t="s">
        <v>8</v>
      </c>
      <c r="AV47" s="38"/>
      <c r="AW47" s="38"/>
      <c r="AX47" s="38"/>
      <c r="AY47" s="38"/>
      <c r="AZ47" s="38"/>
      <c r="BA47" s="37"/>
    </row>
    <row r="48" spans="2:53" x14ac:dyDescent="0.2">
      <c r="C48" s="116">
        <f t="shared" ca="1" si="0"/>
        <v>40</v>
      </c>
      <c r="E48" s="116">
        <f t="shared" si="1"/>
        <v>68</v>
      </c>
      <c r="G48" s="116">
        <f t="shared" si="2"/>
        <v>195</v>
      </c>
      <c r="I48" s="116">
        <f t="shared" si="2"/>
        <v>127</v>
      </c>
      <c r="K48" s="117">
        <v>0.8</v>
      </c>
      <c r="M48" s="118">
        <f>IF('TESTE (Cooper 12 min.)'!E48=0,"Aguardando Dados",'TESTE (Cooper 12 min.)'!E48+'TESTE (Cooper 12 min.)'!K48*('TESTE (Cooper 12 min.)'!G48-'TESTE (Cooper 12 min.)'!E48))</f>
        <v>169.60000000000002</v>
      </c>
      <c r="P48" s="32"/>
      <c r="Q48" s="48">
        <v>42</v>
      </c>
      <c r="R48" s="24" t="s">
        <v>9</v>
      </c>
      <c r="S48" s="28"/>
      <c r="T48" s="235" t="s">
        <v>72</v>
      </c>
      <c r="U48" s="235"/>
      <c r="V48" s="49"/>
      <c r="W48" s="27"/>
      <c r="X48" s="46"/>
      <c r="Y48" s="45"/>
      <c r="Z48" s="45"/>
      <c r="AA48" s="32"/>
      <c r="AB48" s="48">
        <v>33</v>
      </c>
      <c r="AC48" s="24" t="s">
        <v>9</v>
      </c>
      <c r="AD48" s="28"/>
      <c r="AE48" s="235" t="s">
        <v>72</v>
      </c>
      <c r="AF48" s="235"/>
      <c r="AG48" s="49"/>
      <c r="AH48" s="27"/>
      <c r="AK48" s="48">
        <v>49</v>
      </c>
      <c r="AL48" s="24" t="s">
        <v>9</v>
      </c>
      <c r="AN48" s="29">
        <v>53</v>
      </c>
      <c r="AO48" s="16" t="s">
        <v>9</v>
      </c>
      <c r="AV48" s="38"/>
      <c r="AW48" s="38"/>
      <c r="AX48" s="38"/>
      <c r="AY48" s="38"/>
      <c r="AZ48" s="38"/>
      <c r="BA48" s="37"/>
    </row>
    <row r="49" spans="1:53" x14ac:dyDescent="0.2">
      <c r="C49" s="113">
        <f t="shared" ca="1" si="0"/>
        <v>40</v>
      </c>
      <c r="E49" s="113">
        <f t="shared" si="1"/>
        <v>68</v>
      </c>
      <c r="G49" s="113">
        <f t="shared" si="2"/>
        <v>195</v>
      </c>
      <c r="I49" s="113">
        <f t="shared" si="2"/>
        <v>127</v>
      </c>
      <c r="K49" s="114">
        <v>0.75</v>
      </c>
      <c r="M49" s="115">
        <f>IF('TESTE (Cooper 12 min.)'!E49=0,"Aguardando Dados",'TESTE (Cooper 12 min.)'!E49+'TESTE (Cooper 12 min.)'!K49*('TESTE (Cooper 12 min.)'!G49-'TESTE (Cooper 12 min.)'!E49))</f>
        <v>163.25</v>
      </c>
      <c r="P49" s="32"/>
      <c r="Q49" s="24"/>
      <c r="R49" s="24"/>
      <c r="S49" s="28"/>
      <c r="T49" s="227" t="s">
        <v>71</v>
      </c>
      <c r="U49" s="227"/>
      <c r="V49" s="28"/>
      <c r="W49" s="27"/>
      <c r="X49" s="46"/>
      <c r="Y49" s="45"/>
      <c r="Z49" s="45"/>
      <c r="AA49" s="32"/>
      <c r="AB49" s="24"/>
      <c r="AC49" s="24"/>
      <c r="AD49" s="28"/>
      <c r="AE49" s="227" t="s">
        <v>71</v>
      </c>
      <c r="AF49" s="227"/>
      <c r="AG49" s="28"/>
      <c r="AH49" s="27"/>
      <c r="AK49" s="24"/>
      <c r="AL49" s="24"/>
      <c r="AN49" s="16"/>
      <c r="AO49" s="16"/>
      <c r="AV49" s="47"/>
      <c r="AW49" s="47"/>
      <c r="AX49" s="242"/>
      <c r="AY49" s="242"/>
      <c r="AZ49" s="242"/>
      <c r="BA49" s="242"/>
    </row>
    <row r="50" spans="1:53" x14ac:dyDescent="0.2">
      <c r="C50" s="116">
        <f t="shared" ca="1" si="0"/>
        <v>40</v>
      </c>
      <c r="E50" s="116">
        <f t="shared" si="1"/>
        <v>68</v>
      </c>
      <c r="G50" s="116">
        <f t="shared" si="2"/>
        <v>195</v>
      </c>
      <c r="I50" s="116">
        <f t="shared" si="2"/>
        <v>127</v>
      </c>
      <c r="K50" s="117">
        <v>0.7</v>
      </c>
      <c r="M50" s="118">
        <f>IF('TESTE (Cooper 12 min.)'!E50=0,"Aguardando Dados",'TESTE (Cooper 12 min.)'!E50+'TESTE (Cooper 12 min.)'!K50*('TESTE (Cooper 12 min.)'!G50-'TESTE (Cooper 12 min.)'!E50))</f>
        <v>156.89999999999998</v>
      </c>
      <c r="P50" s="32"/>
      <c r="Q50" s="234" t="s">
        <v>70</v>
      </c>
      <c r="R50" s="234"/>
      <c r="S50" s="28"/>
      <c r="T50" s="43">
        <v>1</v>
      </c>
      <c r="U50" s="18" t="s">
        <v>6</v>
      </c>
      <c r="V50" s="28"/>
      <c r="W50" s="27"/>
      <c r="X50" s="46"/>
      <c r="Y50" s="45"/>
      <c r="Z50" s="45"/>
      <c r="AA50" s="32"/>
      <c r="AB50" s="234" t="s">
        <v>70</v>
      </c>
      <c r="AC50" s="234"/>
      <c r="AD50" s="28"/>
      <c r="AE50" s="43">
        <v>1</v>
      </c>
      <c r="AF50" s="18" t="s">
        <v>6</v>
      </c>
      <c r="AG50" s="28"/>
      <c r="AH50" s="27"/>
      <c r="AK50" s="234" t="s">
        <v>11</v>
      </c>
      <c r="AL50" s="234"/>
      <c r="AN50" s="227" t="s">
        <v>11</v>
      </c>
      <c r="AO50" s="227"/>
      <c r="AV50" s="19"/>
      <c r="AW50" s="19"/>
      <c r="AX50" s="19"/>
      <c r="AY50" s="19"/>
      <c r="AZ50" s="19"/>
      <c r="BA50" s="19"/>
    </row>
    <row r="51" spans="1:53" x14ac:dyDescent="0.2">
      <c r="C51" s="113">
        <f t="shared" ca="1" si="0"/>
        <v>40</v>
      </c>
      <c r="E51" s="113">
        <f t="shared" si="1"/>
        <v>68</v>
      </c>
      <c r="G51" s="113">
        <f t="shared" si="2"/>
        <v>195</v>
      </c>
      <c r="I51" s="113">
        <f t="shared" si="2"/>
        <v>127</v>
      </c>
      <c r="K51" s="114">
        <v>0.65</v>
      </c>
      <c r="M51" s="115">
        <f>IF('TESTE (Cooper 12 min.)'!E51=0,"Aguardando Dados",'TESTE (Cooper 12 min.)'!E51+'TESTE (Cooper 12 min.)'!K51*('TESTE (Cooper 12 min.)'!G51-'TESTE (Cooper 12 min.)'!E51))</f>
        <v>150.55000000000001</v>
      </c>
      <c r="P51" s="32"/>
      <c r="Q51" s="34">
        <v>1</v>
      </c>
      <c r="R51" s="30" t="s">
        <v>6</v>
      </c>
      <c r="S51" s="28"/>
      <c r="T51" s="43">
        <v>33</v>
      </c>
      <c r="U51" s="18" t="s">
        <v>7</v>
      </c>
      <c r="V51" s="28"/>
      <c r="W51" s="27"/>
      <c r="X51" s="46"/>
      <c r="Y51" s="45"/>
      <c r="Z51" s="45"/>
      <c r="AA51" s="32"/>
      <c r="AB51" s="34">
        <v>1</v>
      </c>
      <c r="AC51" s="30" t="s">
        <v>6</v>
      </c>
      <c r="AD51" s="28"/>
      <c r="AE51" s="43">
        <v>18</v>
      </c>
      <c r="AF51" s="18" t="s">
        <v>7</v>
      </c>
      <c r="AG51" s="28"/>
      <c r="AH51" s="27"/>
      <c r="AK51" s="34">
        <v>1</v>
      </c>
      <c r="AL51" s="30" t="s">
        <v>15</v>
      </c>
      <c r="AN51" s="33">
        <v>1</v>
      </c>
      <c r="AO51" s="18" t="s">
        <v>15</v>
      </c>
      <c r="AV51" s="19"/>
      <c r="AW51" s="19"/>
      <c r="AX51" s="19"/>
      <c r="AY51" s="19"/>
      <c r="AZ51" s="19"/>
      <c r="BA51" s="19"/>
    </row>
    <row r="52" spans="1:53" x14ac:dyDescent="0.2">
      <c r="C52" s="116">
        <f t="shared" ca="1" si="0"/>
        <v>40</v>
      </c>
      <c r="E52" s="116">
        <f t="shared" si="1"/>
        <v>68</v>
      </c>
      <c r="G52" s="116">
        <f t="shared" si="2"/>
        <v>195</v>
      </c>
      <c r="I52" s="116">
        <f t="shared" si="2"/>
        <v>127</v>
      </c>
      <c r="K52" s="117">
        <v>0.6</v>
      </c>
      <c r="M52" s="118">
        <f>IF('TESTE (Cooper 12 min.)'!E52=0,"Aguardando Dados",'TESTE (Cooper 12 min.)'!E52+'TESTE (Cooper 12 min.)'!K52*('TESTE (Cooper 12 min.)'!G52-'TESTE (Cooper 12 min.)'!E52))</f>
        <v>144.19999999999999</v>
      </c>
      <c r="P52" s="32"/>
      <c r="Q52" s="34">
        <v>21</v>
      </c>
      <c r="R52" s="30" t="s">
        <v>7</v>
      </c>
      <c r="S52" s="28"/>
      <c r="T52" s="43">
        <v>38</v>
      </c>
      <c r="U52" s="18" t="s">
        <v>66</v>
      </c>
      <c r="V52" s="28"/>
      <c r="W52" s="27"/>
      <c r="X52" s="46"/>
      <c r="Y52" s="45"/>
      <c r="Z52" s="45"/>
      <c r="AA52" s="32"/>
      <c r="AB52" s="34">
        <v>10</v>
      </c>
      <c r="AC52" s="30" t="s">
        <v>7</v>
      </c>
      <c r="AD52" s="28"/>
      <c r="AE52" s="43">
        <v>23</v>
      </c>
      <c r="AF52" s="18" t="s">
        <v>66</v>
      </c>
      <c r="AG52" s="28"/>
      <c r="AH52" s="27"/>
      <c r="AK52" s="34">
        <v>20</v>
      </c>
      <c r="AL52" s="30" t="s">
        <v>6</v>
      </c>
      <c r="AN52" s="33">
        <v>23</v>
      </c>
      <c r="AO52" s="18" t="s">
        <v>6</v>
      </c>
      <c r="AV52" s="236"/>
      <c r="AW52" s="236"/>
      <c r="AX52" s="236"/>
      <c r="AY52" s="236"/>
      <c r="AZ52" s="236"/>
      <c r="BA52" s="236"/>
    </row>
    <row r="53" spans="1:53" x14ac:dyDescent="0.2">
      <c r="C53" s="113">
        <f t="shared" ca="1" si="0"/>
        <v>40</v>
      </c>
      <c r="E53" s="113">
        <f t="shared" si="1"/>
        <v>68</v>
      </c>
      <c r="G53" s="113">
        <f t="shared" si="2"/>
        <v>195</v>
      </c>
      <c r="I53" s="113">
        <f t="shared" si="2"/>
        <v>127</v>
      </c>
      <c r="K53" s="114">
        <v>0.55000000000000004</v>
      </c>
      <c r="M53" s="115">
        <f>IF('TESTE (Cooper 12 min.)'!E53=0,"Aguardando Dados",'TESTE (Cooper 12 min.)'!E53+'TESTE (Cooper 12 min.)'!K53*('TESTE (Cooper 12 min.)'!G53-'TESTE (Cooper 12 min.)'!E53))</f>
        <v>137.85000000000002</v>
      </c>
      <c r="O53" s="44"/>
      <c r="P53" s="32"/>
      <c r="Q53" s="34">
        <v>25</v>
      </c>
      <c r="R53" s="30" t="s">
        <v>66</v>
      </c>
      <c r="S53" s="28"/>
      <c r="T53" s="43">
        <v>42</v>
      </c>
      <c r="U53" s="18" t="s">
        <v>8</v>
      </c>
      <c r="V53" s="28"/>
      <c r="W53" s="27"/>
      <c r="X53" s="27"/>
      <c r="AA53" s="32"/>
      <c r="AB53" s="34">
        <v>15</v>
      </c>
      <c r="AC53" s="30" t="s">
        <v>66</v>
      </c>
      <c r="AD53" s="28"/>
      <c r="AE53" s="43">
        <v>29</v>
      </c>
      <c r="AF53" s="18" t="s">
        <v>8</v>
      </c>
      <c r="AG53" s="28"/>
      <c r="AH53" s="27"/>
      <c r="AK53" s="34">
        <v>28</v>
      </c>
      <c r="AL53" s="30" t="s">
        <v>7</v>
      </c>
      <c r="AN53" s="36">
        <v>31</v>
      </c>
      <c r="AO53" s="18" t="s">
        <v>7</v>
      </c>
      <c r="AV53" s="237"/>
      <c r="AW53" s="237"/>
      <c r="AX53" s="237"/>
      <c r="AY53" s="237"/>
      <c r="AZ53" s="237"/>
      <c r="BA53" s="237"/>
    </row>
    <row r="54" spans="1:53" ht="16" thickBot="1" x14ac:dyDescent="0.25">
      <c r="C54" s="119">
        <f t="shared" ca="1" si="0"/>
        <v>40</v>
      </c>
      <c r="E54" s="119">
        <f t="shared" si="1"/>
        <v>68</v>
      </c>
      <c r="G54" s="119">
        <f t="shared" si="2"/>
        <v>195</v>
      </c>
      <c r="I54" s="119">
        <f t="shared" si="2"/>
        <v>127</v>
      </c>
      <c r="K54" s="120">
        <v>0.5</v>
      </c>
      <c r="M54" s="121">
        <f>IF('TESTE (Cooper 12 min.)'!E54=0,"Aguardando Dados",'TESTE (Cooper 12 min.)'!E54+'TESTE (Cooper 12 min.)'!K54*('TESTE (Cooper 12 min.)'!G54-'TESTE (Cooper 12 min.)'!E54))</f>
        <v>131.5</v>
      </c>
      <c r="P54" s="32"/>
      <c r="Q54" s="34">
        <v>31</v>
      </c>
      <c r="R54" s="30" t="s">
        <v>8</v>
      </c>
      <c r="S54" s="28"/>
      <c r="T54" s="29">
        <v>48</v>
      </c>
      <c r="U54" s="16" t="s">
        <v>9</v>
      </c>
      <c r="V54" s="28"/>
      <c r="W54" s="27"/>
      <c r="X54" s="27"/>
      <c r="AA54" s="32"/>
      <c r="AB54" s="34">
        <v>21</v>
      </c>
      <c r="AC54" s="30" t="s">
        <v>8</v>
      </c>
      <c r="AD54" s="28"/>
      <c r="AE54" s="29">
        <v>39</v>
      </c>
      <c r="AF54" s="16" t="s">
        <v>9</v>
      </c>
      <c r="AG54" s="28"/>
      <c r="AH54" s="27"/>
      <c r="AK54" s="34">
        <v>38</v>
      </c>
      <c r="AL54" s="30" t="s">
        <v>8</v>
      </c>
      <c r="AN54" s="36">
        <v>39</v>
      </c>
      <c r="AO54" s="18" t="s">
        <v>8</v>
      </c>
      <c r="AV54" s="41"/>
      <c r="AW54" s="41"/>
      <c r="AX54" s="41"/>
      <c r="AY54" s="41"/>
      <c r="AZ54" s="41"/>
      <c r="BA54" s="40"/>
    </row>
    <row r="55" spans="1:53" x14ac:dyDescent="0.2">
      <c r="P55" s="32"/>
      <c r="Q55" s="31">
        <v>36</v>
      </c>
      <c r="R55" s="24" t="s">
        <v>9</v>
      </c>
      <c r="S55" s="28"/>
      <c r="T55" s="16"/>
      <c r="U55" s="16"/>
      <c r="V55" s="28"/>
      <c r="W55" s="27"/>
      <c r="X55" s="27"/>
      <c r="AA55" s="32"/>
      <c r="AB55" s="31">
        <v>30</v>
      </c>
      <c r="AC55" s="24" t="s">
        <v>9</v>
      </c>
      <c r="AD55" s="28"/>
      <c r="AE55" s="16"/>
      <c r="AF55" s="16"/>
      <c r="AG55" s="28"/>
      <c r="AH55" s="27"/>
      <c r="AK55" s="31">
        <v>45</v>
      </c>
      <c r="AL55" s="24" t="s">
        <v>9</v>
      </c>
      <c r="AN55" s="29">
        <v>49</v>
      </c>
      <c r="AO55" s="16" t="s">
        <v>9</v>
      </c>
      <c r="AV55" s="38"/>
      <c r="AW55" s="38"/>
      <c r="AX55" s="38"/>
      <c r="AY55" s="38"/>
      <c r="AZ55" s="38"/>
      <c r="BA55" s="37"/>
    </row>
    <row r="56" spans="1:53" hidden="1" x14ac:dyDescent="0.2">
      <c r="P56" s="32"/>
      <c r="Q56" s="238" t="s">
        <v>68</v>
      </c>
      <c r="R56" s="239"/>
      <c r="S56" s="28"/>
      <c r="T56" s="227" t="s">
        <v>10</v>
      </c>
      <c r="U56" s="227"/>
      <c r="V56" s="28"/>
      <c r="W56" s="27"/>
      <c r="X56" s="27"/>
      <c r="AA56" s="32"/>
      <c r="AB56" s="238" t="s">
        <v>68</v>
      </c>
      <c r="AC56" s="239"/>
      <c r="AD56" s="28"/>
      <c r="AE56" s="227" t="s">
        <v>10</v>
      </c>
      <c r="AF56" s="227"/>
      <c r="AG56" s="28"/>
      <c r="AH56" s="27"/>
      <c r="AK56" s="238" t="s">
        <v>12</v>
      </c>
      <c r="AL56" s="239"/>
      <c r="AN56" s="240" t="s">
        <v>12</v>
      </c>
      <c r="AO56" s="241"/>
      <c r="AV56" s="38"/>
      <c r="AW56" s="38"/>
      <c r="AX56" s="38"/>
      <c r="AY56" s="38"/>
      <c r="AZ56" s="38"/>
      <c r="BA56" s="37"/>
    </row>
    <row r="57" spans="1:53" ht="14.5" customHeight="1" x14ac:dyDescent="0.2">
      <c r="B57" s="220" t="s">
        <v>100</v>
      </c>
      <c r="C57" s="220"/>
      <c r="D57" s="220"/>
      <c r="E57" s="220"/>
      <c r="F57" s="220"/>
      <c r="G57" s="220"/>
      <c r="H57" s="220"/>
      <c r="I57" s="220"/>
      <c r="J57" s="220"/>
      <c r="K57" s="220"/>
      <c r="L57" s="220"/>
      <c r="M57" s="220"/>
      <c r="N57" s="220"/>
      <c r="P57" s="32"/>
      <c r="Q57" s="34">
        <v>1</v>
      </c>
      <c r="R57" s="30" t="s">
        <v>6</v>
      </c>
      <c r="S57" s="28"/>
      <c r="T57" s="33">
        <v>1</v>
      </c>
      <c r="U57" s="18" t="s">
        <v>6</v>
      </c>
      <c r="V57" s="28"/>
      <c r="W57" s="27"/>
      <c r="X57" s="27"/>
      <c r="AA57" s="32"/>
      <c r="AB57" s="34">
        <v>1</v>
      </c>
      <c r="AC57" s="30" t="s">
        <v>6</v>
      </c>
      <c r="AD57" s="28"/>
      <c r="AE57" s="33">
        <v>1</v>
      </c>
      <c r="AF57" s="18" t="s">
        <v>6</v>
      </c>
      <c r="AG57" s="28"/>
      <c r="AH57" s="27"/>
      <c r="AK57" s="34">
        <v>1</v>
      </c>
      <c r="AL57" s="30" t="s">
        <v>15</v>
      </c>
      <c r="AN57" s="33">
        <v>1</v>
      </c>
      <c r="AO57" s="18" t="s">
        <v>15</v>
      </c>
      <c r="AV57" s="38"/>
      <c r="AW57" s="38"/>
      <c r="AX57" s="38"/>
      <c r="AY57" s="38"/>
      <c r="AZ57" s="38"/>
      <c r="BA57" s="37"/>
    </row>
    <row r="58" spans="1:53" ht="14.5" customHeight="1" x14ac:dyDescent="0.2">
      <c r="B58" s="220"/>
      <c r="C58" s="220"/>
      <c r="D58" s="220"/>
      <c r="E58" s="220"/>
      <c r="F58" s="220"/>
      <c r="G58" s="220"/>
      <c r="H58" s="220"/>
      <c r="I58" s="220"/>
      <c r="J58" s="220"/>
      <c r="K58" s="220"/>
      <c r="L58" s="220"/>
      <c r="M58" s="220"/>
      <c r="N58" s="220"/>
      <c r="P58" s="32"/>
      <c r="Q58" s="34">
        <v>15</v>
      </c>
      <c r="R58" s="30" t="s">
        <v>7</v>
      </c>
      <c r="S58" s="28"/>
      <c r="T58" s="33">
        <v>29</v>
      </c>
      <c r="U58" s="18" t="s">
        <v>7</v>
      </c>
      <c r="V58" s="28"/>
      <c r="W58" s="27"/>
      <c r="X58" s="27"/>
      <c r="AA58" s="32"/>
      <c r="AB58" s="34">
        <v>8</v>
      </c>
      <c r="AC58" s="30" t="s">
        <v>7</v>
      </c>
      <c r="AD58" s="28"/>
      <c r="AE58" s="33">
        <v>17</v>
      </c>
      <c r="AF58" s="18" t="s">
        <v>7</v>
      </c>
      <c r="AG58" s="28"/>
      <c r="AH58" s="27"/>
      <c r="AK58" s="34">
        <v>17</v>
      </c>
      <c r="AL58" s="30" t="s">
        <v>6</v>
      </c>
      <c r="AN58" s="33">
        <v>20</v>
      </c>
      <c r="AO58" s="18" t="s">
        <v>6</v>
      </c>
      <c r="AV58" s="38"/>
      <c r="AW58" s="38"/>
      <c r="AX58" s="38"/>
      <c r="AY58" s="38"/>
      <c r="AZ58" s="38"/>
      <c r="BA58" s="37"/>
    </row>
    <row r="59" spans="1:53" x14ac:dyDescent="0.2">
      <c r="P59" s="32"/>
      <c r="Q59" s="35">
        <v>20</v>
      </c>
      <c r="R59" s="24" t="s">
        <v>66</v>
      </c>
      <c r="S59" s="28"/>
      <c r="T59" s="36">
        <v>33</v>
      </c>
      <c r="U59" s="16" t="s">
        <v>66</v>
      </c>
      <c r="V59" s="28"/>
      <c r="W59" s="27"/>
      <c r="X59" s="27"/>
      <c r="AA59" s="32"/>
      <c r="AB59" s="35">
        <v>13</v>
      </c>
      <c r="AC59" s="24" t="s">
        <v>66</v>
      </c>
      <c r="AD59" s="28"/>
      <c r="AE59" s="36">
        <v>22</v>
      </c>
      <c r="AF59" s="16" t="s">
        <v>66</v>
      </c>
      <c r="AG59" s="28"/>
      <c r="AH59" s="27"/>
      <c r="AK59" s="35">
        <v>24</v>
      </c>
      <c r="AL59" s="30" t="s">
        <v>7</v>
      </c>
      <c r="AN59" s="33">
        <v>27</v>
      </c>
      <c r="AO59" s="18" t="s">
        <v>7</v>
      </c>
      <c r="AV59" s="38"/>
      <c r="AW59" s="38"/>
      <c r="AX59" s="38"/>
      <c r="AY59" s="38"/>
      <c r="AZ59" s="38"/>
      <c r="BA59" s="37"/>
    </row>
    <row r="60" spans="1:53" x14ac:dyDescent="0.2">
      <c r="D60" s="95"/>
      <c r="E60" s="122" t="s">
        <v>101</v>
      </c>
      <c r="F60" s="122"/>
      <c r="G60" s="123" t="s">
        <v>106</v>
      </c>
      <c r="H60" s="122"/>
      <c r="I60" s="124">
        <f>IF($K$33="-","-",(((($AJ$82-AJ99)/60)+$AJ$84)/1440))</f>
        <v>6.0606060606060615E-3</v>
      </c>
      <c r="J60" s="122" t="s">
        <v>110</v>
      </c>
      <c r="K60" s="125">
        <f>IF($K$33="-","-",(((($AJ$82-AK99)/60)+$AJ$84)/1440))</f>
        <v>5.3030303030303034E-3</v>
      </c>
      <c r="P60" s="32"/>
      <c r="Q60" s="35">
        <v>24</v>
      </c>
      <c r="R60" s="24" t="s">
        <v>8</v>
      </c>
      <c r="S60" s="28"/>
      <c r="T60" s="36">
        <v>37</v>
      </c>
      <c r="U60" s="16" t="s">
        <v>8</v>
      </c>
      <c r="V60" s="28"/>
      <c r="W60" s="27"/>
      <c r="X60" s="27"/>
      <c r="AA60" s="32"/>
      <c r="AB60" s="35">
        <v>20</v>
      </c>
      <c r="AC60" s="24" t="s">
        <v>8</v>
      </c>
      <c r="AD60" s="28"/>
      <c r="AE60" s="36">
        <v>19</v>
      </c>
      <c r="AF60" s="16" t="s">
        <v>8</v>
      </c>
      <c r="AG60" s="28"/>
      <c r="AH60" s="27"/>
      <c r="AK60" s="35">
        <v>31</v>
      </c>
      <c r="AL60" s="30" t="s">
        <v>8</v>
      </c>
      <c r="AN60" s="33">
        <v>36</v>
      </c>
      <c r="AO60" s="18" t="s">
        <v>8</v>
      </c>
    </row>
    <row r="61" spans="1:53" x14ac:dyDescent="0.2">
      <c r="A61" s="92"/>
      <c r="B61" s="92"/>
      <c r="D61" s="96"/>
      <c r="E61" s="126" t="s">
        <v>102</v>
      </c>
      <c r="F61" s="126"/>
      <c r="G61" s="126" t="s">
        <v>107</v>
      </c>
      <c r="H61" s="126"/>
      <c r="I61" s="127">
        <f>IF($K$33="-","-",(((($AJ$82-AJ100)/60)+$AJ$84)/1440))</f>
        <v>5.2651515151515152E-3</v>
      </c>
      <c r="J61" s="126" t="s">
        <v>110</v>
      </c>
      <c r="K61" s="128">
        <f>IF($K$33="-","-",(((($AJ$82-AK100)/60)+$AJ$84)/1440))</f>
        <v>4.9242424242424247E-3</v>
      </c>
      <c r="N61" s="92"/>
      <c r="O61" s="92"/>
      <c r="P61" s="32"/>
      <c r="Q61" s="31">
        <v>29</v>
      </c>
      <c r="R61" s="24" t="s">
        <v>9</v>
      </c>
      <c r="S61" s="28"/>
      <c r="T61" s="29">
        <v>43</v>
      </c>
      <c r="U61" s="16" t="s">
        <v>9</v>
      </c>
      <c r="V61" s="28"/>
      <c r="W61" s="27"/>
      <c r="X61" s="27"/>
      <c r="AA61" s="32"/>
      <c r="AB61" s="31">
        <v>27</v>
      </c>
      <c r="AC61" s="24" t="s">
        <v>9</v>
      </c>
      <c r="AD61" s="28"/>
      <c r="AE61" s="29">
        <v>36</v>
      </c>
      <c r="AF61" s="16" t="s">
        <v>9</v>
      </c>
      <c r="AG61" s="28"/>
      <c r="AH61" s="27"/>
      <c r="AK61" s="31">
        <v>42</v>
      </c>
      <c r="AL61" s="24" t="s">
        <v>9</v>
      </c>
      <c r="AN61" s="29">
        <v>45</v>
      </c>
      <c r="AO61" s="16" t="s">
        <v>9</v>
      </c>
    </row>
    <row r="62" spans="1:53" x14ac:dyDescent="0.2">
      <c r="A62" s="92"/>
      <c r="B62" s="92"/>
      <c r="D62" s="96"/>
      <c r="E62" s="129" t="s">
        <v>103</v>
      </c>
      <c r="F62" s="129"/>
      <c r="G62" s="129" t="s">
        <v>108</v>
      </c>
      <c r="H62" s="129"/>
      <c r="I62" s="130">
        <f>IF($K$33="-","-",(((($AJ$82-AJ101)/60)+$AJ$84)/1440))</f>
        <v>4.8863636363636366E-3</v>
      </c>
      <c r="J62" s="129" t="s">
        <v>110</v>
      </c>
      <c r="K62" s="131">
        <f>IF($K$33="-","-",(((($AJ$82-AK101)/60)+$AJ$84)/1440))</f>
        <v>4.3560606060606064E-3</v>
      </c>
      <c r="N62" s="92"/>
      <c r="O62" s="92"/>
      <c r="P62" s="32"/>
      <c r="Q62" s="234" t="s">
        <v>67</v>
      </c>
      <c r="R62" s="234"/>
      <c r="S62" s="28"/>
      <c r="T62" s="227" t="s">
        <v>11</v>
      </c>
      <c r="U62" s="227"/>
      <c r="V62" s="28"/>
      <c r="W62" s="27"/>
      <c r="X62" s="27"/>
      <c r="AA62" s="32"/>
      <c r="AB62" s="234" t="s">
        <v>67</v>
      </c>
      <c r="AC62" s="234"/>
      <c r="AD62" s="28"/>
      <c r="AE62" s="227" t="s">
        <v>11</v>
      </c>
      <c r="AF62" s="227"/>
      <c r="AG62" s="28"/>
      <c r="AH62" s="27"/>
      <c r="AK62" s="234" t="s">
        <v>13</v>
      </c>
      <c r="AL62" s="234"/>
      <c r="AN62" s="227" t="s">
        <v>13</v>
      </c>
      <c r="AO62" s="227"/>
    </row>
    <row r="63" spans="1:53" x14ac:dyDescent="0.2">
      <c r="A63" s="92"/>
      <c r="B63" s="92"/>
      <c r="D63" s="96"/>
      <c r="E63" s="132" t="s">
        <v>104</v>
      </c>
      <c r="F63" s="132"/>
      <c r="G63" s="132" t="s">
        <v>109</v>
      </c>
      <c r="H63" s="132"/>
      <c r="I63" s="133">
        <f>IF($K$33="-","-",(((($AJ$82-AJ102)/60)+$AJ$84)/1440))</f>
        <v>4.3181818181818182E-3</v>
      </c>
      <c r="J63" s="132" t="s">
        <v>110</v>
      </c>
      <c r="K63" s="134">
        <f>IF($K$33="-","-",(((($AJ$82-AK102)/60)+$AJ$84)/1440))</f>
        <v>3.9772727272727277E-3</v>
      </c>
      <c r="N63" s="92"/>
      <c r="O63" s="92"/>
      <c r="P63" s="32"/>
      <c r="Q63" s="34">
        <v>1</v>
      </c>
      <c r="R63" s="30" t="s">
        <v>6</v>
      </c>
      <c r="S63" s="28"/>
      <c r="T63" s="33">
        <v>1</v>
      </c>
      <c r="U63" s="18" t="s">
        <v>6</v>
      </c>
      <c r="V63" s="28"/>
      <c r="W63" s="27"/>
      <c r="X63" s="27"/>
      <c r="AA63" s="32"/>
      <c r="AB63" s="34">
        <v>1</v>
      </c>
      <c r="AC63" s="30" t="s">
        <v>6</v>
      </c>
      <c r="AD63" s="28"/>
      <c r="AE63" s="33">
        <v>1</v>
      </c>
      <c r="AF63" s="18" t="s">
        <v>6</v>
      </c>
      <c r="AG63" s="28"/>
      <c r="AH63" s="27"/>
      <c r="AK63" s="34">
        <v>1</v>
      </c>
      <c r="AL63" s="30" t="s">
        <v>15</v>
      </c>
      <c r="AN63" s="33">
        <v>1</v>
      </c>
      <c r="AO63" s="18" t="s">
        <v>15</v>
      </c>
    </row>
    <row r="64" spans="1:53" x14ac:dyDescent="0.2">
      <c r="A64" s="92"/>
      <c r="B64" s="92"/>
      <c r="D64" s="96"/>
      <c r="E64" s="135" t="s">
        <v>105</v>
      </c>
      <c r="F64" s="135"/>
      <c r="G64" s="135" t="s">
        <v>129</v>
      </c>
      <c r="H64" s="135"/>
      <c r="I64" s="136">
        <f>IF($K$33="-","-",(((($AJ$82-AJ103)/60)+$AJ$84)/1440))</f>
        <v>3.9393939393939405E-3</v>
      </c>
      <c r="J64" s="135" t="s">
        <v>110</v>
      </c>
      <c r="K64" s="137">
        <f>IF($K$33="-","-",(((($AJ$82-AK103)/60)+$AJ$84)/1440))</f>
        <v>3.7878787878787884E-3</v>
      </c>
      <c r="N64" s="92"/>
      <c r="O64" s="92"/>
      <c r="P64" s="32"/>
      <c r="Q64" s="34">
        <v>7</v>
      </c>
      <c r="R64" s="30" t="s">
        <v>7</v>
      </c>
      <c r="S64" s="28"/>
      <c r="T64" s="33">
        <v>22</v>
      </c>
      <c r="U64" s="18" t="s">
        <v>7</v>
      </c>
      <c r="V64" s="28"/>
      <c r="W64" s="27"/>
      <c r="X64" s="27"/>
      <c r="AA64" s="32"/>
      <c r="AB64" s="34">
        <v>5</v>
      </c>
      <c r="AC64" s="30" t="s">
        <v>7</v>
      </c>
      <c r="AD64" s="28"/>
      <c r="AE64" s="33">
        <v>12</v>
      </c>
      <c r="AF64" s="18" t="s">
        <v>7</v>
      </c>
      <c r="AG64" s="28"/>
      <c r="AH64" s="27"/>
      <c r="AK64" s="34">
        <v>15</v>
      </c>
      <c r="AL64" s="30" t="s">
        <v>6</v>
      </c>
      <c r="AN64" s="33">
        <v>18</v>
      </c>
      <c r="AO64" s="18" t="s">
        <v>6</v>
      </c>
    </row>
    <row r="65" spans="1:41" x14ac:dyDescent="0.2">
      <c r="A65" s="92"/>
      <c r="B65" s="92"/>
      <c r="C65" s="100"/>
      <c r="D65" s="100"/>
      <c r="E65" s="85"/>
      <c r="F65" s="85"/>
      <c r="G65" s="45"/>
      <c r="H65" s="45"/>
      <c r="I65" s="45"/>
      <c r="J65" s="45"/>
      <c r="K65" s="45"/>
      <c r="L65" s="45"/>
      <c r="M65" s="45"/>
      <c r="N65" s="92"/>
      <c r="O65" s="92"/>
      <c r="P65" s="32"/>
      <c r="Q65" s="34">
        <v>15</v>
      </c>
      <c r="R65" s="30" t="s">
        <v>66</v>
      </c>
      <c r="S65" s="28"/>
      <c r="T65" s="33">
        <v>27</v>
      </c>
      <c r="U65" s="18" t="s">
        <v>66</v>
      </c>
      <c r="V65" s="28"/>
      <c r="W65" s="27"/>
      <c r="X65" s="27"/>
      <c r="AA65" s="32"/>
      <c r="AB65" s="34">
        <v>11</v>
      </c>
      <c r="AC65" s="30" t="s">
        <v>66</v>
      </c>
      <c r="AD65" s="28"/>
      <c r="AE65" s="33">
        <v>17</v>
      </c>
      <c r="AF65" s="18" t="s">
        <v>66</v>
      </c>
      <c r="AG65" s="28"/>
      <c r="AH65" s="27"/>
      <c r="AK65" s="34">
        <v>21</v>
      </c>
      <c r="AL65" s="30" t="s">
        <v>7</v>
      </c>
      <c r="AN65" s="33">
        <v>25</v>
      </c>
      <c r="AO65" s="18" t="s">
        <v>7</v>
      </c>
    </row>
    <row r="66" spans="1:41" hidden="1" x14ac:dyDescent="0.2">
      <c r="A66" s="92"/>
      <c r="B66" s="92"/>
      <c r="C66" s="100"/>
      <c r="D66" s="100"/>
      <c r="E66" s="85"/>
      <c r="F66" s="19"/>
      <c r="G66" s="45"/>
      <c r="H66" s="45"/>
      <c r="I66" s="45"/>
      <c r="J66" s="45"/>
      <c r="K66" s="45"/>
      <c r="L66" s="45"/>
      <c r="M66" s="45"/>
      <c r="N66" s="92"/>
      <c r="O66" s="92"/>
      <c r="P66" s="32"/>
      <c r="Q66" s="34">
        <v>20</v>
      </c>
      <c r="R66" s="30" t="s">
        <v>8</v>
      </c>
      <c r="S66" s="28"/>
      <c r="T66" s="33">
        <v>31</v>
      </c>
      <c r="U66" s="18" t="s">
        <v>8</v>
      </c>
      <c r="V66" s="28"/>
      <c r="W66" s="27"/>
      <c r="X66" s="27"/>
      <c r="AA66" s="32"/>
      <c r="AB66" s="34">
        <v>15</v>
      </c>
      <c r="AC66" s="30" t="s">
        <v>8</v>
      </c>
      <c r="AD66" s="28"/>
      <c r="AE66" s="33">
        <v>22</v>
      </c>
      <c r="AF66" s="18" t="s">
        <v>8</v>
      </c>
      <c r="AG66" s="28"/>
      <c r="AH66" s="27"/>
      <c r="AK66" s="34">
        <v>28</v>
      </c>
      <c r="AL66" s="30" t="s">
        <v>8</v>
      </c>
      <c r="AN66" s="33">
        <v>34</v>
      </c>
      <c r="AO66" s="18" t="s">
        <v>8</v>
      </c>
    </row>
    <row r="67" spans="1:41" x14ac:dyDescent="0.2">
      <c r="A67" s="92"/>
      <c r="B67" s="220" t="s">
        <v>111</v>
      </c>
      <c r="C67" s="220"/>
      <c r="D67" s="220"/>
      <c r="E67" s="220"/>
      <c r="F67" s="220"/>
      <c r="G67" s="220"/>
      <c r="H67" s="220"/>
      <c r="I67" s="220"/>
      <c r="J67" s="220"/>
      <c r="K67" s="220"/>
      <c r="L67" s="220"/>
      <c r="M67" s="220"/>
      <c r="N67" s="220"/>
      <c r="O67" s="92"/>
      <c r="P67" s="32"/>
      <c r="Q67" s="31">
        <v>25</v>
      </c>
      <c r="R67" s="24" t="s">
        <v>9</v>
      </c>
      <c r="S67" s="28"/>
      <c r="T67" s="29">
        <v>36</v>
      </c>
      <c r="U67" s="16" t="s">
        <v>9</v>
      </c>
      <c r="V67" s="28"/>
      <c r="W67" s="27"/>
      <c r="X67" s="27"/>
      <c r="AA67" s="32"/>
      <c r="AB67" s="31">
        <v>24</v>
      </c>
      <c r="AC67" s="24" t="s">
        <v>9</v>
      </c>
      <c r="AD67" s="28"/>
      <c r="AE67" s="29">
        <v>30</v>
      </c>
      <c r="AF67" s="16" t="s">
        <v>9</v>
      </c>
      <c r="AG67" s="28"/>
      <c r="AH67" s="27"/>
      <c r="AK67" s="31">
        <v>38</v>
      </c>
      <c r="AL67" s="24" t="s">
        <v>9</v>
      </c>
      <c r="AN67" s="29">
        <v>43</v>
      </c>
      <c r="AO67" s="16" t="s">
        <v>9</v>
      </c>
    </row>
    <row r="68" spans="1:41" x14ac:dyDescent="0.2">
      <c r="A68" s="92"/>
      <c r="B68" s="220"/>
      <c r="C68" s="220"/>
      <c r="D68" s="220"/>
      <c r="E68" s="220"/>
      <c r="F68" s="220"/>
      <c r="G68" s="220"/>
      <c r="H68" s="220"/>
      <c r="I68" s="220"/>
      <c r="J68" s="220"/>
      <c r="K68" s="220"/>
      <c r="L68" s="220"/>
      <c r="M68" s="220"/>
      <c r="N68" s="220"/>
      <c r="O68" s="92"/>
      <c r="P68" s="32"/>
      <c r="Q68" s="234" t="s">
        <v>13</v>
      </c>
      <c r="R68" s="234"/>
      <c r="S68" s="28"/>
      <c r="T68" s="227" t="s">
        <v>67</v>
      </c>
      <c r="U68" s="227"/>
      <c r="V68" s="28"/>
      <c r="W68" s="27"/>
      <c r="X68" s="27"/>
      <c r="AA68" s="32"/>
      <c r="AB68" s="234" t="s">
        <v>13</v>
      </c>
      <c r="AC68" s="234"/>
      <c r="AD68" s="28"/>
      <c r="AE68" s="227" t="s">
        <v>67</v>
      </c>
      <c r="AF68" s="227"/>
      <c r="AG68" s="28"/>
      <c r="AH68" s="27"/>
      <c r="AK68" s="234" t="s">
        <v>14</v>
      </c>
      <c r="AL68" s="234"/>
      <c r="AN68" s="227" t="s">
        <v>14</v>
      </c>
      <c r="AO68" s="227"/>
    </row>
    <row r="69" spans="1:41" hidden="1" x14ac:dyDescent="0.2">
      <c r="A69" s="92"/>
      <c r="B69" s="92"/>
      <c r="C69" s="45"/>
      <c r="D69" s="45"/>
      <c r="E69" s="85"/>
      <c r="F69" s="19"/>
      <c r="G69" s="45"/>
      <c r="H69" s="45"/>
      <c r="I69" s="45"/>
      <c r="J69" s="45"/>
      <c r="K69" s="45"/>
      <c r="L69" s="45"/>
      <c r="M69" s="45"/>
      <c r="N69" s="92"/>
      <c r="O69" s="92"/>
      <c r="P69" s="32"/>
      <c r="Q69" s="34">
        <v>1</v>
      </c>
      <c r="R69" s="30" t="s">
        <v>6</v>
      </c>
      <c r="S69" s="28"/>
      <c r="T69" s="33">
        <v>1</v>
      </c>
      <c r="U69" s="18" t="s">
        <v>6</v>
      </c>
      <c r="V69" s="28"/>
      <c r="W69" s="27"/>
      <c r="X69" s="27"/>
      <c r="AA69" s="32"/>
      <c r="AB69" s="34">
        <v>1</v>
      </c>
      <c r="AC69" s="30" t="s">
        <v>6</v>
      </c>
      <c r="AD69" s="28"/>
      <c r="AE69" s="33">
        <v>1</v>
      </c>
      <c r="AF69" s="18" t="s">
        <v>6</v>
      </c>
      <c r="AG69" s="28"/>
      <c r="AH69" s="27"/>
      <c r="AK69" s="34">
        <v>1</v>
      </c>
      <c r="AL69" s="30" t="s">
        <v>15</v>
      </c>
      <c r="AN69" s="33">
        <v>1</v>
      </c>
      <c r="AO69" s="18" t="s">
        <v>15</v>
      </c>
    </row>
    <row r="70" spans="1:41" x14ac:dyDescent="0.2">
      <c r="A70" s="92"/>
      <c r="B70" s="92"/>
      <c r="C70" s="101" t="s">
        <v>112</v>
      </c>
      <c r="D70" s="101"/>
      <c r="E70" s="101"/>
      <c r="F70" s="167"/>
      <c r="G70" s="167"/>
      <c r="H70" s="167"/>
      <c r="I70" s="167"/>
      <c r="J70" s="167"/>
      <c r="K70" s="167"/>
      <c r="L70" s="167"/>
      <c r="M70" s="167"/>
      <c r="N70" s="92"/>
      <c r="O70" s="92"/>
      <c r="P70" s="32"/>
      <c r="Q70" s="34">
        <v>3</v>
      </c>
      <c r="R70" s="30" t="s">
        <v>7</v>
      </c>
      <c r="S70" s="28"/>
      <c r="T70" s="33">
        <v>17</v>
      </c>
      <c r="U70" s="18" t="s">
        <v>7</v>
      </c>
      <c r="V70" s="28"/>
      <c r="W70" s="27"/>
      <c r="X70" s="27"/>
      <c r="AA70" s="32"/>
      <c r="AB70" s="34">
        <v>2</v>
      </c>
      <c r="AC70" s="30" t="s">
        <v>7</v>
      </c>
      <c r="AD70" s="28"/>
      <c r="AE70" s="33">
        <v>10</v>
      </c>
      <c r="AF70" s="18" t="s">
        <v>7</v>
      </c>
      <c r="AG70" s="28"/>
      <c r="AH70" s="27"/>
      <c r="AK70" s="34">
        <v>13</v>
      </c>
      <c r="AL70" s="30" t="s">
        <v>6</v>
      </c>
      <c r="AN70" s="33">
        <v>16</v>
      </c>
      <c r="AO70" s="18" t="s">
        <v>6</v>
      </c>
    </row>
    <row r="71" spans="1:41" x14ac:dyDescent="0.2">
      <c r="A71" s="92"/>
      <c r="B71" s="92"/>
      <c r="C71" s="232" t="s">
        <v>113</v>
      </c>
      <c r="D71" s="232"/>
      <c r="E71" s="204">
        <v>2200</v>
      </c>
      <c r="F71" s="167"/>
      <c r="G71" s="167"/>
      <c r="H71" s="167"/>
      <c r="I71" s="167"/>
      <c r="J71" s="167"/>
      <c r="K71" s="167"/>
      <c r="L71" s="167"/>
      <c r="M71" s="167"/>
      <c r="N71" s="92"/>
      <c r="O71" s="92"/>
      <c r="P71" s="32"/>
      <c r="Q71" s="34">
        <v>5</v>
      </c>
      <c r="R71" s="30" t="s">
        <v>66</v>
      </c>
      <c r="S71" s="28"/>
      <c r="T71" s="33">
        <v>22</v>
      </c>
      <c r="U71" s="18" t="s">
        <v>66</v>
      </c>
      <c r="V71" s="28"/>
      <c r="W71" s="27"/>
      <c r="X71" s="27"/>
      <c r="AA71" s="32"/>
      <c r="AB71" s="34">
        <v>7</v>
      </c>
      <c r="AC71" s="30" t="s">
        <v>66</v>
      </c>
      <c r="AD71" s="28"/>
      <c r="AE71" s="33">
        <v>13</v>
      </c>
      <c r="AF71" s="18" t="s">
        <v>66</v>
      </c>
      <c r="AG71" s="28"/>
      <c r="AH71" s="27"/>
      <c r="AK71" s="34">
        <v>18</v>
      </c>
      <c r="AL71" s="30" t="s">
        <v>7</v>
      </c>
      <c r="AN71" s="33">
        <v>23</v>
      </c>
      <c r="AO71" s="18" t="s">
        <v>7</v>
      </c>
    </row>
    <row r="72" spans="1:41" x14ac:dyDescent="0.2">
      <c r="A72" s="92"/>
      <c r="B72" s="92"/>
      <c r="C72" s="233" t="s">
        <v>114</v>
      </c>
      <c r="D72" s="233"/>
      <c r="E72" s="205">
        <v>8.3333333333333332E-3</v>
      </c>
      <c r="F72" s="168"/>
      <c r="G72" s="168"/>
      <c r="H72" s="168"/>
      <c r="I72" s="168"/>
      <c r="J72" s="168"/>
      <c r="K72" s="168"/>
      <c r="L72" s="167"/>
      <c r="M72" s="167"/>
      <c r="N72" s="92"/>
      <c r="O72" s="92"/>
      <c r="P72" s="32"/>
      <c r="Q72" s="34">
        <v>12</v>
      </c>
      <c r="R72" s="30" t="s">
        <v>8</v>
      </c>
      <c r="S72" s="28"/>
      <c r="T72" s="33">
        <v>26</v>
      </c>
      <c r="U72" s="18" t="s">
        <v>8</v>
      </c>
      <c r="V72" s="28"/>
      <c r="W72" s="27"/>
      <c r="X72" s="27"/>
      <c r="AA72" s="32"/>
      <c r="AB72" s="34">
        <v>11</v>
      </c>
      <c r="AC72" s="30" t="s">
        <v>8</v>
      </c>
      <c r="AD72" s="28"/>
      <c r="AE72" s="33">
        <v>17</v>
      </c>
      <c r="AF72" s="18" t="s">
        <v>8</v>
      </c>
      <c r="AG72" s="28"/>
      <c r="AH72" s="27"/>
      <c r="AK72" s="34">
        <v>24</v>
      </c>
      <c r="AL72" s="30" t="s">
        <v>8</v>
      </c>
      <c r="AN72" s="33">
        <v>31</v>
      </c>
      <c r="AO72" s="18" t="s">
        <v>8</v>
      </c>
    </row>
    <row r="73" spans="1:41" ht="16" thickBot="1" x14ac:dyDescent="0.25">
      <c r="A73" s="92"/>
      <c r="B73" s="92"/>
      <c r="L73" s="92"/>
      <c r="M73" s="92"/>
      <c r="N73" s="92"/>
      <c r="O73" s="92"/>
      <c r="P73" s="32"/>
      <c r="Q73" s="31">
        <v>19</v>
      </c>
      <c r="R73" s="24" t="s">
        <v>9</v>
      </c>
      <c r="S73" s="28"/>
      <c r="T73" s="29">
        <v>36</v>
      </c>
      <c r="U73" s="16" t="s">
        <v>9</v>
      </c>
      <c r="V73" s="28"/>
      <c r="W73" s="27"/>
      <c r="X73" s="27"/>
      <c r="AA73" s="32"/>
      <c r="AB73" s="31">
        <v>21</v>
      </c>
      <c r="AC73" s="24" t="s">
        <v>9</v>
      </c>
      <c r="AD73" s="28"/>
      <c r="AE73" s="29">
        <v>22</v>
      </c>
      <c r="AF73" s="16" t="s">
        <v>9</v>
      </c>
      <c r="AG73" s="28"/>
      <c r="AH73" s="27"/>
      <c r="AK73" s="31">
        <v>35</v>
      </c>
      <c r="AL73" s="24" t="s">
        <v>9</v>
      </c>
      <c r="AN73" s="29">
        <v>41</v>
      </c>
      <c r="AO73" s="16" t="s">
        <v>9</v>
      </c>
    </row>
    <row r="74" spans="1:41" x14ac:dyDescent="0.2">
      <c r="C74" s="208">
        <v>100</v>
      </c>
      <c r="D74" s="209"/>
      <c r="E74" s="209">
        <v>1000</v>
      </c>
      <c r="F74" s="209"/>
      <c r="G74" s="209">
        <v>5000</v>
      </c>
      <c r="H74" s="209"/>
      <c r="I74" s="209">
        <v>10000</v>
      </c>
      <c r="J74" s="209"/>
      <c r="K74" s="209">
        <v>21100</v>
      </c>
      <c r="L74" s="209"/>
      <c r="M74" s="210">
        <v>42200</v>
      </c>
      <c r="P74" s="32"/>
      <c r="Q74" s="28"/>
      <c r="R74" s="28"/>
      <c r="S74" s="28"/>
      <c r="T74" s="227" t="s">
        <v>13</v>
      </c>
      <c r="U74" s="227"/>
      <c r="V74" s="28"/>
      <c r="W74" s="27"/>
      <c r="X74" s="27"/>
      <c r="AA74" s="32"/>
      <c r="AB74" s="28"/>
      <c r="AC74" s="28"/>
      <c r="AD74" s="28"/>
      <c r="AE74" s="227" t="s">
        <v>13</v>
      </c>
      <c r="AF74" s="227"/>
      <c r="AG74" s="28"/>
      <c r="AH74" s="27"/>
      <c r="AK74" s="19"/>
      <c r="AL74" s="19"/>
      <c r="AM74" s="19"/>
      <c r="AN74" s="19"/>
      <c r="AO74" s="19"/>
    </row>
    <row r="75" spans="1:41" ht="16" thickBot="1" x14ac:dyDescent="0.25">
      <c r="C75" s="102">
        <f>IF($E$72="","-",($E$72/$E$71)*C74)</f>
        <v>3.7878787878787879E-4</v>
      </c>
      <c r="D75" s="103"/>
      <c r="E75" s="104">
        <f>IF($E$72="","-",($E$72/$E$71)*E74)</f>
        <v>3.787878787878788E-3</v>
      </c>
      <c r="F75" s="103"/>
      <c r="G75" s="104">
        <f>IF($E$72="","-",($E$72/$E$71)*G74)</f>
        <v>1.893939393939394E-2</v>
      </c>
      <c r="H75" s="103"/>
      <c r="I75" s="104">
        <f>IF($E$72="","-",($E$72/$E$71)*I74)</f>
        <v>3.787878787878788E-2</v>
      </c>
      <c r="J75" s="103"/>
      <c r="K75" s="104">
        <f>IF($E$72="","-",($E$72/$E$71)*K74)</f>
        <v>7.9924242424242425E-2</v>
      </c>
      <c r="L75" s="103"/>
      <c r="M75" s="105">
        <f>IF($E$72="","-",($E$72/$E$71)*M74)</f>
        <v>0.15984848484848485</v>
      </c>
      <c r="P75" s="32"/>
      <c r="Q75" s="234" t="s">
        <v>14</v>
      </c>
      <c r="R75" s="234"/>
      <c r="S75" s="28"/>
      <c r="T75" s="33">
        <v>1</v>
      </c>
      <c r="U75" s="18" t="s">
        <v>6</v>
      </c>
      <c r="V75" s="28"/>
      <c r="W75" s="27"/>
      <c r="X75" s="27"/>
      <c r="AA75" s="32"/>
      <c r="AB75" s="234" t="s">
        <v>14</v>
      </c>
      <c r="AC75" s="234"/>
      <c r="AD75" s="28"/>
      <c r="AE75" s="33">
        <v>1</v>
      </c>
      <c r="AF75" s="18" t="s">
        <v>6</v>
      </c>
      <c r="AG75" s="28"/>
      <c r="AH75" s="27"/>
      <c r="AK75" s="228"/>
      <c r="AL75" s="228"/>
      <c r="AM75" s="19"/>
      <c r="AN75" s="228"/>
      <c r="AO75" s="228"/>
    </row>
    <row r="76" spans="1:41" x14ac:dyDescent="0.2">
      <c r="P76" s="32"/>
      <c r="Q76" s="31">
        <v>1</v>
      </c>
      <c r="R76" s="30" t="s">
        <v>6</v>
      </c>
      <c r="S76" s="28"/>
      <c r="T76" s="33">
        <v>13</v>
      </c>
      <c r="U76" s="18" t="s">
        <v>7</v>
      </c>
      <c r="V76" s="28"/>
      <c r="W76" s="27"/>
      <c r="X76" s="27"/>
      <c r="AA76" s="32"/>
      <c r="AB76" s="31">
        <v>1</v>
      </c>
      <c r="AC76" s="30" t="s">
        <v>6</v>
      </c>
      <c r="AD76" s="28"/>
      <c r="AE76" s="33">
        <v>7</v>
      </c>
      <c r="AF76" s="18" t="s">
        <v>7</v>
      </c>
      <c r="AG76" s="28"/>
      <c r="AH76" s="27"/>
      <c r="AK76" s="20"/>
      <c r="AL76" s="19"/>
      <c r="AM76" s="19"/>
      <c r="AN76" s="20"/>
      <c r="AO76" s="19"/>
    </row>
    <row r="77" spans="1:41" x14ac:dyDescent="0.2">
      <c r="P77" s="32"/>
      <c r="Q77" s="31">
        <v>2</v>
      </c>
      <c r="R77" s="30" t="s">
        <v>7</v>
      </c>
      <c r="S77" s="28"/>
      <c r="T77" s="33">
        <v>18</v>
      </c>
      <c r="U77" s="18" t="s">
        <v>66</v>
      </c>
      <c r="V77" s="28"/>
      <c r="W77" s="27"/>
      <c r="X77" s="27"/>
      <c r="AA77" s="32"/>
      <c r="AB77" s="31">
        <v>1</v>
      </c>
      <c r="AC77" s="30" t="s">
        <v>7</v>
      </c>
      <c r="AD77" s="28"/>
      <c r="AE77" s="33">
        <v>10</v>
      </c>
      <c r="AF77" s="18" t="s">
        <v>66</v>
      </c>
      <c r="AG77" s="28"/>
      <c r="AH77" s="27"/>
      <c r="AK77" s="20"/>
      <c r="AL77" s="19"/>
      <c r="AM77" s="19"/>
      <c r="AN77" s="20"/>
      <c r="AO77" s="19"/>
    </row>
    <row r="78" spans="1:41" hidden="1" x14ac:dyDescent="0.2">
      <c r="P78" s="32"/>
      <c r="Q78" s="31">
        <v>4</v>
      </c>
      <c r="R78" s="30" t="s">
        <v>66</v>
      </c>
      <c r="S78" s="28"/>
      <c r="T78" s="33">
        <v>22</v>
      </c>
      <c r="U78" s="18" t="s">
        <v>8</v>
      </c>
      <c r="V78" s="28"/>
      <c r="W78" s="27"/>
      <c r="X78" s="27"/>
      <c r="AA78" s="32"/>
      <c r="AB78" s="31">
        <v>5</v>
      </c>
      <c r="AC78" s="30" t="s">
        <v>66</v>
      </c>
      <c r="AD78" s="28"/>
      <c r="AE78" s="33">
        <v>13</v>
      </c>
      <c r="AF78" s="18" t="s">
        <v>8</v>
      </c>
      <c r="AG78" s="28"/>
      <c r="AH78" s="27"/>
      <c r="AK78" s="20"/>
      <c r="AL78" s="19"/>
      <c r="AM78" s="19"/>
      <c r="AN78" s="20"/>
      <c r="AO78" s="19"/>
    </row>
    <row r="79" spans="1:41" hidden="1" x14ac:dyDescent="0.2">
      <c r="B79" s="28"/>
      <c r="C79" s="106"/>
      <c r="P79" s="32"/>
      <c r="Q79" s="31">
        <v>12</v>
      </c>
      <c r="R79" s="30" t="s">
        <v>8</v>
      </c>
      <c r="S79" s="28"/>
      <c r="T79" s="29">
        <v>31</v>
      </c>
      <c r="U79" s="16" t="s">
        <v>9</v>
      </c>
      <c r="V79" s="28"/>
      <c r="W79" s="27"/>
      <c r="X79" s="27"/>
      <c r="AA79" s="32"/>
      <c r="AB79" s="31">
        <v>12</v>
      </c>
      <c r="AC79" s="30" t="s">
        <v>8</v>
      </c>
      <c r="AD79" s="28"/>
      <c r="AE79" s="29">
        <v>21</v>
      </c>
      <c r="AF79" s="16" t="s">
        <v>9</v>
      </c>
      <c r="AG79" s="28"/>
      <c r="AH79" s="27"/>
      <c r="AJ79" s="97">
        <f>24*60*60</f>
        <v>86400</v>
      </c>
      <c r="AK79" s="20"/>
      <c r="AL79" s="19"/>
      <c r="AM79" s="19"/>
      <c r="AN79" s="20"/>
      <c r="AO79" s="19"/>
    </row>
    <row r="80" spans="1:41" hidden="1" x14ac:dyDescent="0.2">
      <c r="B80" s="28"/>
      <c r="C80" s="28"/>
      <c r="P80" s="26"/>
      <c r="Q80" s="25">
        <v>16</v>
      </c>
      <c r="R80" s="24" t="s">
        <v>9</v>
      </c>
      <c r="S80" s="22"/>
      <c r="T80" s="23"/>
      <c r="U80" s="23"/>
      <c r="V80" s="22"/>
      <c r="W80" s="21"/>
      <c r="X80" s="21"/>
      <c r="AA80" s="26"/>
      <c r="AB80" s="25">
        <v>17</v>
      </c>
      <c r="AC80" s="24" t="s">
        <v>9</v>
      </c>
      <c r="AD80" s="22"/>
      <c r="AE80" s="23"/>
      <c r="AF80" s="23"/>
      <c r="AG80" s="22"/>
      <c r="AH80" s="21"/>
      <c r="AK80" s="20"/>
      <c r="AL80" s="19"/>
      <c r="AM80" s="19"/>
      <c r="AN80" s="20"/>
      <c r="AO80" s="19"/>
    </row>
    <row r="81" spans="20:41" hidden="1" x14ac:dyDescent="0.2">
      <c r="T81" s="227" t="s">
        <v>14</v>
      </c>
      <c r="U81" s="227"/>
      <c r="AE81" s="227" t="s">
        <v>14</v>
      </c>
      <c r="AF81" s="227"/>
      <c r="AK81" s="19"/>
      <c r="AL81" s="19"/>
      <c r="AM81" s="98"/>
      <c r="AN81" s="19"/>
      <c r="AO81" s="19"/>
    </row>
    <row r="82" spans="20:41" hidden="1" x14ac:dyDescent="0.2">
      <c r="T82" s="17">
        <v>1</v>
      </c>
      <c r="U82" s="18" t="s">
        <v>6</v>
      </c>
      <c r="AE82" s="17">
        <v>1.01</v>
      </c>
      <c r="AF82" s="18" t="s">
        <v>6</v>
      </c>
      <c r="AJ82" s="97">
        <f>K33*AJ79</f>
        <v>327.27272727272731</v>
      </c>
    </row>
    <row r="83" spans="20:41" hidden="1" x14ac:dyDescent="0.2">
      <c r="T83" s="17">
        <v>7</v>
      </c>
      <c r="U83" s="18" t="s">
        <v>7</v>
      </c>
      <c r="AE83" s="17">
        <v>5</v>
      </c>
      <c r="AF83" s="18" t="s">
        <v>7</v>
      </c>
    </row>
    <row r="84" spans="20:41" hidden="1" x14ac:dyDescent="0.2">
      <c r="T84" s="17">
        <v>12</v>
      </c>
      <c r="U84" s="18" t="s">
        <v>66</v>
      </c>
      <c r="AE84" s="17">
        <v>8</v>
      </c>
      <c r="AF84" s="18" t="s">
        <v>66</v>
      </c>
      <c r="AJ84" s="97">
        <f>AJ82/60</f>
        <v>5.454545454545455</v>
      </c>
    </row>
    <row r="85" spans="20:41" hidden="1" x14ac:dyDescent="0.2">
      <c r="T85" s="17">
        <v>11</v>
      </c>
      <c r="U85" s="18" t="s">
        <v>8</v>
      </c>
      <c r="AE85" s="17">
        <v>11</v>
      </c>
      <c r="AF85" s="18" t="s">
        <v>8</v>
      </c>
    </row>
    <row r="86" spans="20:41" hidden="1" x14ac:dyDescent="0.2">
      <c r="T86" s="17">
        <v>26</v>
      </c>
      <c r="U86" s="16" t="s">
        <v>9</v>
      </c>
      <c r="AE86" s="17">
        <v>18</v>
      </c>
      <c r="AF86" s="16" t="s">
        <v>9</v>
      </c>
    </row>
    <row r="90" spans="20:41" hidden="1" x14ac:dyDescent="0.2">
      <c r="AJ90" s="99">
        <v>0.4</v>
      </c>
      <c r="AK90" s="99">
        <v>0.6</v>
      </c>
    </row>
    <row r="91" spans="20:41" hidden="1" x14ac:dyDescent="0.2">
      <c r="AJ91" s="99">
        <v>0.61</v>
      </c>
      <c r="AK91" s="99">
        <v>0.7</v>
      </c>
    </row>
    <row r="92" spans="20:41" hidden="1" x14ac:dyDescent="0.2">
      <c r="AJ92" s="99">
        <v>0.71</v>
      </c>
      <c r="AK92" s="99">
        <v>0.85</v>
      </c>
    </row>
    <row r="93" spans="20:41" hidden="1" x14ac:dyDescent="0.2">
      <c r="AJ93" s="99">
        <v>0.86</v>
      </c>
      <c r="AK93" s="99">
        <v>0.95</v>
      </c>
    </row>
    <row r="94" spans="20:41" hidden="1" x14ac:dyDescent="0.2">
      <c r="AJ94" s="99">
        <v>0.96</v>
      </c>
      <c r="AK94" s="99">
        <v>1</v>
      </c>
    </row>
    <row r="95" spans="20:41" hidden="1" x14ac:dyDescent="0.2">
      <c r="AJ95" s="99"/>
      <c r="AK95"/>
    </row>
    <row r="99" spans="36:37" hidden="1" x14ac:dyDescent="0.2">
      <c r="AJ99" s="15">
        <f>$AJ$82*AJ90</f>
        <v>130.90909090909093</v>
      </c>
      <c r="AK99" s="15">
        <f>$AJ$82*AK90</f>
        <v>196.36363636363637</v>
      </c>
    </row>
    <row r="100" spans="36:37" hidden="1" x14ac:dyDescent="0.2">
      <c r="AJ100" s="15">
        <f t="shared" ref="AJ100:AK103" si="3">$AJ$82*AJ91</f>
        <v>199.63636363636365</v>
      </c>
      <c r="AK100" s="15">
        <f t="shared" si="3"/>
        <v>229.09090909090909</v>
      </c>
    </row>
    <row r="101" spans="36:37" hidden="1" x14ac:dyDescent="0.2">
      <c r="AJ101" s="15">
        <f t="shared" si="3"/>
        <v>232.36363636363637</v>
      </c>
      <c r="AK101" s="15">
        <f t="shared" si="3"/>
        <v>278.18181818181819</v>
      </c>
    </row>
    <row r="102" spans="36:37" hidden="1" x14ac:dyDescent="0.2">
      <c r="AJ102" s="15">
        <f t="shared" si="3"/>
        <v>281.4545454545455</v>
      </c>
      <c r="AK102" s="15">
        <f t="shared" si="3"/>
        <v>310.90909090909093</v>
      </c>
    </row>
    <row r="103" spans="36:37" hidden="1" x14ac:dyDescent="0.2">
      <c r="AJ103" s="15">
        <f t="shared" si="3"/>
        <v>314.18181818181819</v>
      </c>
      <c r="AK103" s="15">
        <f t="shared" si="3"/>
        <v>327.27272727272731</v>
      </c>
    </row>
  </sheetData>
  <sheetProtection algorithmName="SHA-512" hashValue="mXstlO6ERBgcXQ2sI81lAzKY1mFZoZXIh6ej3qCdFfISv7UY6E88S4PCkJiLdZ7a3klIJOEkohemLFvdXKNn4A==" saltValue="YzbK1E18XjGh2W4yqbS+9g==" spinCount="100000" sheet="1" formatCells="0" selectLockedCells="1"/>
  <mergeCells count="69">
    <mergeCell ref="C10:G10"/>
    <mergeCell ref="E16:G16"/>
    <mergeCell ref="B26:N27"/>
    <mergeCell ref="I29:K29"/>
    <mergeCell ref="AQ36:AR36"/>
    <mergeCell ref="AQ37:AR37"/>
    <mergeCell ref="B40:N41"/>
    <mergeCell ref="U41:V41"/>
    <mergeCell ref="AF41:AG41"/>
    <mergeCell ref="AN43:AO43"/>
    <mergeCell ref="Q43:R43"/>
    <mergeCell ref="U43:V43"/>
    <mergeCell ref="AB43:AC43"/>
    <mergeCell ref="AF43:AG43"/>
    <mergeCell ref="AK43:AL43"/>
    <mergeCell ref="AV41:BA41"/>
    <mergeCell ref="Q42:R42"/>
    <mergeCell ref="U42:V42"/>
    <mergeCell ref="AB42:AC42"/>
    <mergeCell ref="AF42:AG42"/>
    <mergeCell ref="AK42:AL42"/>
    <mergeCell ref="AN42:AO42"/>
    <mergeCell ref="AV42:BA42"/>
    <mergeCell ref="AE48:AF48"/>
    <mergeCell ref="T49:U49"/>
    <mergeCell ref="AE49:AF49"/>
    <mergeCell ref="AX49:BA49"/>
    <mergeCell ref="Q50:R50"/>
    <mergeCell ref="AB50:AC50"/>
    <mergeCell ref="AK50:AL50"/>
    <mergeCell ref="AN50:AO50"/>
    <mergeCell ref="AK62:AL62"/>
    <mergeCell ref="AN62:AO62"/>
    <mergeCell ref="AV52:BA52"/>
    <mergeCell ref="AV53:BA53"/>
    <mergeCell ref="Q56:R56"/>
    <mergeCell ref="T56:U56"/>
    <mergeCell ref="AB56:AC56"/>
    <mergeCell ref="AE56:AF56"/>
    <mergeCell ref="AK56:AL56"/>
    <mergeCell ref="AN56:AO56"/>
    <mergeCell ref="AN68:AO68"/>
    <mergeCell ref="T74:U74"/>
    <mergeCell ref="AE74:AF74"/>
    <mergeCell ref="Q75:R75"/>
    <mergeCell ref="AB75:AC75"/>
    <mergeCell ref="AK75:AL75"/>
    <mergeCell ref="AN75:AO75"/>
    <mergeCell ref="Q68:R68"/>
    <mergeCell ref="T68:U68"/>
    <mergeCell ref="AB68:AC68"/>
    <mergeCell ref="AE68:AF68"/>
    <mergeCell ref="AK68:AL68"/>
    <mergeCell ref="B7:N8"/>
    <mergeCell ref="I16:M16"/>
    <mergeCell ref="I13:K13"/>
    <mergeCell ref="T81:U81"/>
    <mergeCell ref="AE81:AF81"/>
    <mergeCell ref="E32:G32"/>
    <mergeCell ref="E33:G33"/>
    <mergeCell ref="B57:N58"/>
    <mergeCell ref="B67:N68"/>
    <mergeCell ref="C71:D71"/>
    <mergeCell ref="C72:D72"/>
    <mergeCell ref="Q62:R62"/>
    <mergeCell ref="T62:U62"/>
    <mergeCell ref="AB62:AC62"/>
    <mergeCell ref="AE62:AF62"/>
    <mergeCell ref="T48:U48"/>
  </mergeCells>
  <dataValidations count="1">
    <dataValidation type="list" allowBlank="1" showInputMessage="1" showErrorMessage="1" sqref="K10" xr:uid="{15397535-E10E-40D4-8866-61A5D00300BA}">
      <formula1>"Feminino,Masculino"</formula1>
    </dataValidation>
  </dataValidations>
  <pageMargins left="0.511811024" right="0.511811024" top="0.78740157499999996" bottom="0.78740157499999996" header="0.31496062000000002" footer="0.31496062000000002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5F19F-DE03-415A-BCFC-9BADD442BA74}">
  <dimension ref="A1:BA103"/>
  <sheetViews>
    <sheetView showGridLines="0" showRowColHeaders="0" topLeftCell="A7" zoomScaleNormal="100" workbookViewId="0">
      <selection activeCell="M43" sqref="M43"/>
    </sheetView>
  </sheetViews>
  <sheetFormatPr baseColWidth="10" defaultColWidth="0" defaultRowHeight="14.5" customHeight="1" zeroHeight="1" x14ac:dyDescent="0.2"/>
  <cols>
    <col min="1" max="1" width="4.6640625" style="15" customWidth="1"/>
    <col min="2" max="2" width="2.6640625" style="15" customWidth="1"/>
    <col min="3" max="3" width="14.6640625" style="15" customWidth="1"/>
    <col min="4" max="4" width="2.6640625" style="15" customWidth="1"/>
    <col min="5" max="5" width="14.6640625" style="15" customWidth="1"/>
    <col min="6" max="6" width="2.6640625" style="15" customWidth="1"/>
    <col min="7" max="7" width="14.6640625" style="15" customWidth="1"/>
    <col min="8" max="8" width="2.6640625" style="15" customWidth="1"/>
    <col min="9" max="9" width="14.6640625" style="15" customWidth="1"/>
    <col min="10" max="10" width="2.6640625" style="15" customWidth="1"/>
    <col min="11" max="11" width="14.6640625" style="15" customWidth="1"/>
    <col min="12" max="12" width="2.6640625" style="15" customWidth="1"/>
    <col min="13" max="13" width="14.6640625" style="15" customWidth="1"/>
    <col min="14" max="14" width="2.6640625" style="15" customWidth="1"/>
    <col min="15" max="15" width="3.5" style="15" customWidth="1"/>
    <col min="16" max="18" width="9.1640625" style="15" hidden="1" customWidth="1"/>
    <col min="19" max="19" width="10.1640625" style="15" hidden="1" customWidth="1"/>
    <col min="20" max="21" width="9.1640625" style="15" hidden="1" customWidth="1"/>
    <col min="22" max="22" width="10.1640625" style="15" hidden="1" customWidth="1"/>
    <col min="23" max="25" width="9.1640625" style="15" hidden="1" customWidth="1"/>
    <col min="26" max="26" width="10.1640625" style="15" hidden="1" customWidth="1"/>
    <col min="27" max="28" width="9.1640625" style="15" hidden="1" customWidth="1"/>
    <col min="29" max="29" width="10.1640625" style="15" hidden="1" customWidth="1"/>
    <col min="30" max="31" width="9.1640625" style="15" hidden="1" customWidth="1"/>
    <col min="32" max="32" width="10.1640625" style="15" hidden="1" customWidth="1"/>
    <col min="33" max="47" width="9.1640625" style="15" hidden="1" customWidth="1"/>
    <col min="48" max="48" width="12.83203125" style="15" hidden="1" customWidth="1"/>
    <col min="49" max="16384" width="9.1640625" style="15" hidden="1"/>
  </cols>
  <sheetData>
    <row r="1" spans="2:40" ht="15" x14ac:dyDescent="0.2"/>
    <row r="2" spans="2:40" ht="15" x14ac:dyDescent="0.2"/>
    <row r="3" spans="2:40" ht="15" x14ac:dyDescent="0.2"/>
    <row r="4" spans="2:40" ht="15" x14ac:dyDescent="0.2"/>
    <row r="5" spans="2:40" ht="15" x14ac:dyDescent="0.2"/>
    <row r="6" spans="2:40" ht="15" x14ac:dyDescent="0.2"/>
    <row r="7" spans="2:40" ht="15" x14ac:dyDescent="0.2">
      <c r="B7" s="220" t="s">
        <v>115</v>
      </c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AL7" s="144">
        <v>0</v>
      </c>
      <c r="AM7" s="144" t="s">
        <v>123</v>
      </c>
      <c r="AN7"/>
    </row>
    <row r="8" spans="2:40" ht="15" x14ac:dyDescent="0.2">
      <c r="B8" s="220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AL8" s="144">
        <v>16.100000000000001</v>
      </c>
      <c r="AM8" s="144" t="s">
        <v>124</v>
      </c>
      <c r="AN8"/>
    </row>
    <row r="9" spans="2:40" ht="15" x14ac:dyDescent="0.2">
      <c r="C9" s="28" t="s">
        <v>25</v>
      </c>
      <c r="D9" s="28"/>
      <c r="E9" s="28"/>
      <c r="F9" s="28"/>
      <c r="G9" s="28"/>
      <c r="I9" s="15" t="s">
        <v>26</v>
      </c>
      <c r="K9" s="15" t="s">
        <v>27</v>
      </c>
      <c r="M9" s="15" t="s">
        <v>0</v>
      </c>
      <c r="AL9" s="144">
        <v>17</v>
      </c>
      <c r="AM9" s="144" t="s">
        <v>125</v>
      </c>
      <c r="AN9"/>
    </row>
    <row r="10" spans="2:40" ht="15" x14ac:dyDescent="0.2">
      <c r="C10" s="246"/>
      <c r="D10" s="247"/>
      <c r="E10" s="247"/>
      <c r="F10" s="247"/>
      <c r="G10" s="248"/>
      <c r="H10" s="28"/>
      <c r="I10" s="195"/>
      <c r="K10" s="196"/>
      <c r="M10" s="197" t="str">
        <f>IF(I10="","-",INT((AL18-I10)/365.25))</f>
        <v>-</v>
      </c>
      <c r="AL10" s="144">
        <v>18.5</v>
      </c>
      <c r="AM10" s="144" t="s">
        <v>126</v>
      </c>
      <c r="AN10"/>
    </row>
    <row r="11" spans="2:40" ht="9" customHeight="1" x14ac:dyDescent="0.2">
      <c r="C11" s="147"/>
      <c r="D11" s="147"/>
      <c r="E11" s="147"/>
      <c r="F11" s="147"/>
      <c r="G11" s="147"/>
      <c r="H11" s="19"/>
      <c r="I11" s="148"/>
      <c r="J11" s="92"/>
      <c r="K11" s="147"/>
      <c r="M11" s="145"/>
      <c r="AL11" s="144">
        <v>25</v>
      </c>
      <c r="AM11" s="144" t="s">
        <v>127</v>
      </c>
      <c r="AN11"/>
    </row>
    <row r="12" spans="2:40" ht="15" x14ac:dyDescent="0.2">
      <c r="C12" s="15" t="s">
        <v>87</v>
      </c>
      <c r="D12" s="80"/>
      <c r="E12" s="15" t="s">
        <v>97</v>
      </c>
      <c r="F12" s="80"/>
      <c r="G12" s="15" t="s">
        <v>116</v>
      </c>
      <c r="I12" s="15" t="s">
        <v>120</v>
      </c>
      <c r="M12" s="15" t="s">
        <v>88</v>
      </c>
      <c r="AL12" s="144">
        <v>30</v>
      </c>
      <c r="AM12" s="144" t="s">
        <v>128</v>
      </c>
      <c r="AN12"/>
    </row>
    <row r="13" spans="2:40" ht="15" x14ac:dyDescent="0.2">
      <c r="C13" s="200"/>
      <c r="D13" s="100"/>
      <c r="E13" s="200"/>
      <c r="G13" s="199" t="str">
        <f>IF(E13="","-",SUM(C13/(E13*E13)))</f>
        <v>-</v>
      </c>
      <c r="I13" s="224" t="str">
        <f>IF(E13="","-",VLOOKUP(G13,AL7:AN14,2,TRUE))</f>
        <v>-</v>
      </c>
      <c r="J13" s="225"/>
      <c r="K13" s="226"/>
      <c r="M13" s="198"/>
      <c r="AL13" s="144">
        <v>35</v>
      </c>
      <c r="AM13" s="144" t="s">
        <v>122</v>
      </c>
      <c r="AN13"/>
    </row>
    <row r="14" spans="2:40" ht="9" customHeight="1" x14ac:dyDescent="0.2">
      <c r="C14" s="174"/>
      <c r="D14" s="100"/>
      <c r="E14" s="174"/>
      <c r="F14" s="92"/>
      <c r="G14" s="146"/>
      <c r="H14" s="92"/>
      <c r="I14" s="92"/>
      <c r="J14" s="92"/>
      <c r="K14" s="92"/>
      <c r="L14" s="92"/>
      <c r="M14" s="149"/>
      <c r="AL14" s="144">
        <v>40</v>
      </c>
      <c r="AM14" s="144" t="s">
        <v>121</v>
      </c>
      <c r="AN14"/>
    </row>
    <row r="15" spans="2:40" ht="15" x14ac:dyDescent="0.2">
      <c r="C15" s="15" t="s">
        <v>28</v>
      </c>
      <c r="E15" s="15" t="s">
        <v>29</v>
      </c>
      <c r="H15" s="19"/>
      <c r="I15" s="15" t="s">
        <v>91</v>
      </c>
    </row>
    <row r="16" spans="2:40" ht="15" x14ac:dyDescent="0.2">
      <c r="C16" s="201"/>
      <c r="E16" s="249"/>
      <c r="F16" s="247"/>
      <c r="G16" s="248"/>
      <c r="I16" s="221"/>
      <c r="J16" s="222"/>
      <c r="K16" s="222"/>
      <c r="L16" s="222"/>
      <c r="M16" s="223"/>
      <c r="AL16" s="144"/>
      <c r="AM16" s="144"/>
      <c r="AN16"/>
    </row>
    <row r="17" spans="2:44" ht="15" hidden="1" x14ac:dyDescent="0.2">
      <c r="AL17" s="144">
        <v>40</v>
      </c>
      <c r="AM17" s="144" t="s">
        <v>119</v>
      </c>
      <c r="AN17"/>
    </row>
    <row r="18" spans="2:44" ht="15" hidden="1" x14ac:dyDescent="0.2">
      <c r="F18" s="19"/>
      <c r="G18" s="19"/>
      <c r="H18" s="19"/>
      <c r="I18" s="19"/>
      <c r="AL18" s="94">
        <f ca="1">TODAY()</f>
        <v>44807</v>
      </c>
    </row>
    <row r="19" spans="2:44" ht="15" hidden="1" x14ac:dyDescent="0.2"/>
    <row r="20" spans="2:44" ht="15" hidden="1" x14ac:dyDescent="0.2"/>
    <row r="21" spans="2:44" ht="15" hidden="1" x14ac:dyDescent="0.2"/>
    <row r="22" spans="2:44" ht="15" hidden="1" x14ac:dyDescent="0.2"/>
    <row r="23" spans="2:44" ht="15" hidden="1" x14ac:dyDescent="0.2">
      <c r="AL23" s="93">
        <v>8.3333333333333332E-3</v>
      </c>
    </row>
    <row r="24" spans="2:44" ht="15" hidden="1" x14ac:dyDescent="0.2"/>
    <row r="25" spans="2:44" ht="15" x14ac:dyDescent="0.2"/>
    <row r="26" spans="2:44" ht="15" customHeight="1" x14ac:dyDescent="0.2">
      <c r="B26" s="220" t="s">
        <v>144</v>
      </c>
      <c r="C26" s="220"/>
      <c r="D26" s="220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/>
    </row>
    <row r="27" spans="2:44" ht="15" customHeight="1" x14ac:dyDescent="0.2">
      <c r="B27" s="220"/>
      <c r="C27" s="220"/>
      <c r="D27" s="220"/>
      <c r="E27" s="220"/>
      <c r="F27" s="220"/>
      <c r="G27" s="220"/>
      <c r="H27" s="220"/>
      <c r="I27" s="220"/>
      <c r="J27" s="220"/>
      <c r="K27" s="220"/>
      <c r="L27" s="220"/>
      <c r="M27" s="220"/>
      <c r="N27" s="220"/>
      <c r="O27"/>
    </row>
    <row r="28" spans="2:44" ht="15" hidden="1" customHeight="1" x14ac:dyDescent="0.2"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/>
    </row>
    <row r="29" spans="2:44" ht="15" customHeight="1" x14ac:dyDescent="0.2">
      <c r="B29" s="74"/>
      <c r="C29" s="39" t="s">
        <v>92</v>
      </c>
      <c r="D29" s="39"/>
      <c r="E29" s="88" t="s">
        <v>89</v>
      </c>
      <c r="G29" s="88" t="s">
        <v>90</v>
      </c>
      <c r="I29" s="250" t="s">
        <v>95</v>
      </c>
      <c r="J29" s="250"/>
      <c r="K29" s="250"/>
      <c r="N29" s="39"/>
      <c r="O29"/>
    </row>
    <row r="30" spans="2:44" ht="15" customHeight="1" x14ac:dyDescent="0.2">
      <c r="B30" s="74"/>
      <c r="C30" s="202"/>
      <c r="D30" s="109"/>
      <c r="E30" s="200"/>
      <c r="G30" s="200"/>
      <c r="I30" s="183" t="str">
        <f>IF(C30="","-",((((C30/15)-133)*0.172)+33.3))</f>
        <v>-</v>
      </c>
      <c r="J30" s="76"/>
      <c r="K30" s="185" t="str">
        <f>IF(C13="","-",((I30*C13)/1000))</f>
        <v>-</v>
      </c>
      <c r="O30"/>
      <c r="AL30" s="15">
        <f>G30</f>
        <v>0</v>
      </c>
    </row>
    <row r="31" spans="2:44" ht="15" customHeight="1" x14ac:dyDescent="0.2">
      <c r="B31" s="74"/>
      <c r="C31" s="74"/>
      <c r="E31" s="19"/>
      <c r="F31" s="19"/>
      <c r="G31" s="51"/>
      <c r="H31" s="19"/>
      <c r="J31" s="51"/>
      <c r="K31" s="19"/>
      <c r="L31" s="19"/>
      <c r="M31" s="19"/>
      <c r="O31"/>
      <c r="P31" s="176"/>
      <c r="Q31" s="176"/>
      <c r="R31" s="176"/>
      <c r="AR31" s="53" t="s">
        <v>81</v>
      </c>
    </row>
    <row r="32" spans="2:44" ht="15" x14ac:dyDescent="0.2">
      <c r="B32" s="19"/>
      <c r="C32" s="15" t="s">
        <v>5</v>
      </c>
      <c r="D32" s="88"/>
      <c r="E32" s="228" t="s">
        <v>69</v>
      </c>
      <c r="F32" s="228"/>
      <c r="G32" s="228"/>
      <c r="H32" s="19"/>
      <c r="I32" s="176" t="s">
        <v>98</v>
      </c>
      <c r="K32" s="176" t="s">
        <v>99</v>
      </c>
      <c r="P32" s="176"/>
      <c r="Q32" s="176"/>
      <c r="R32" s="57"/>
      <c r="AP32" s="53" t="s">
        <v>80</v>
      </c>
      <c r="AR32" s="53" t="str">
        <f>I30</f>
        <v>-</v>
      </c>
    </row>
    <row r="33" spans="2:53" ht="15" x14ac:dyDescent="0.2">
      <c r="B33" s="19"/>
      <c r="C33" s="203" t="str">
        <f>IF(C30="","-",(((C30/1000)*60)/15))</f>
        <v>-</v>
      </c>
      <c r="D33" s="39"/>
      <c r="E33" s="229" t="str">
        <f>IF(C30="","-",AQ37)</f>
        <v>-</v>
      </c>
      <c r="F33" s="230"/>
      <c r="G33" s="231"/>
      <c r="H33" s="87"/>
      <c r="I33" s="187" t="str">
        <f>IF(I30="-","-",(I30/3.5))</f>
        <v>-</v>
      </c>
      <c r="K33" s="188" t="str">
        <f>IF(C30="","-",(AL23/C30)*1000)</f>
        <v>-</v>
      </c>
      <c r="N33" s="81"/>
      <c r="P33" s="176"/>
      <c r="Q33" s="176"/>
      <c r="R33" s="57"/>
      <c r="AN33" s="53" t="s">
        <v>79</v>
      </c>
      <c r="AP33" s="53" t="str">
        <f>M10</f>
        <v>-</v>
      </c>
    </row>
    <row r="34" spans="2:53" ht="15" x14ac:dyDescent="0.2">
      <c r="C34" s="51"/>
      <c r="D34" s="39"/>
      <c r="E34" s="19"/>
      <c r="G34" s="78"/>
      <c r="H34" s="77"/>
      <c r="I34" s="42">
        <f>C30</f>
        <v>0</v>
      </c>
      <c r="J34" s="39"/>
      <c r="N34" s="81"/>
      <c r="P34" s="176"/>
      <c r="Q34" s="176"/>
      <c r="R34" s="57"/>
      <c r="AN34" s="53">
        <f>IF(K10="feminino",0,1)</f>
        <v>1</v>
      </c>
    </row>
    <row r="35" spans="2:53" ht="15" hidden="1" x14ac:dyDescent="0.2">
      <c r="J35" s="88"/>
      <c r="N35" s="91"/>
      <c r="P35" s="176"/>
      <c r="Q35" s="176"/>
      <c r="R35" s="57"/>
    </row>
    <row r="36" spans="2:53" ht="15" hidden="1" x14ac:dyDescent="0.2">
      <c r="J36" s="39"/>
      <c r="N36" s="81"/>
      <c r="O36" s="28"/>
      <c r="P36" s="55"/>
      <c r="Q36" s="55"/>
      <c r="R36" s="55"/>
      <c r="S36" s="55"/>
      <c r="T36" s="55"/>
      <c r="U36" s="55"/>
      <c r="V36" s="55"/>
      <c r="W36" s="54"/>
      <c r="X36" s="54"/>
      <c r="AA36" s="56"/>
      <c r="AB36" s="55"/>
      <c r="AC36" s="55"/>
      <c r="AD36" s="55"/>
      <c r="AE36" s="55"/>
      <c r="AF36" s="55"/>
      <c r="AG36" s="55"/>
      <c r="AH36" s="54"/>
      <c r="AK36" s="174"/>
      <c r="AM36" s="174"/>
      <c r="AN36" s="174"/>
      <c r="AO36" s="174"/>
      <c r="AQ36" s="244" t="s">
        <v>76</v>
      </c>
      <c r="AR36" s="244"/>
    </row>
    <row r="37" spans="2:53" ht="15" hidden="1" x14ac:dyDescent="0.2">
      <c r="K37" s="76"/>
      <c r="L37" s="76"/>
      <c r="M37" s="76"/>
      <c r="P37" s="32"/>
      <c r="Q37" s="28"/>
      <c r="R37" s="28"/>
      <c r="S37" s="28"/>
      <c r="T37" s="28"/>
      <c r="U37" s="28"/>
      <c r="V37" s="53" t="s">
        <v>81</v>
      </c>
      <c r="W37" s="27"/>
      <c r="X37" s="27"/>
      <c r="AA37" s="32"/>
      <c r="AB37" s="28"/>
      <c r="AC37" s="28"/>
      <c r="AD37" s="28"/>
      <c r="AE37" s="28"/>
      <c r="AF37" s="28"/>
      <c r="AG37" s="53" t="s">
        <v>81</v>
      </c>
      <c r="AH37" s="27"/>
      <c r="AK37" s="174"/>
      <c r="AM37" s="174"/>
      <c r="AN37" s="174"/>
      <c r="AO37" s="174"/>
      <c r="AQ37" s="244" t="str">
        <f>IF(AND(AN34=0,AP33&lt;=29),VLOOKUP(AR32,AK44:AL48,2,TRUE),IF(AND(AN34=0,AP33&lt;=39),VLOOKUP(AR32,AK51:AL55,2,TRUE),IF(AND(AN34=0,AP33&lt;=49),VLOOKUP(AR32,AK57:AL61,2,TRUE),IF(AND(AN34=0,AP33&lt;=59),VLOOKUP(AR32,AK63:AL67,2,TRUE),IF(AND(AN34=0,AP33&lt;=69),VLOOKUP(AR32,AK69:AL73,2,TRUE),IF(AND(AN34=1,AP33&lt;=29),VLOOKUP(AR32,AN44:AO48,2,TRUE),IF(AND(AN34=1,AP33&lt;=39),VLOOKUP(AR32,AN51:AO55,2,TRUE),IF(AND(AN34=1,AP33&lt;=49),VLOOKUP(AR32,AN57:AO61,2,TRUE),IF(AND(AN34=1,AP33&lt;=59),VLOOKUP(AR32,AN63:AO67,2,TRUE),IF(AND(AN34=1,AP33&lt;=69),VLOOKUP(AR32,AN69:AO73,2,TRUE),"-"))))))))))</f>
        <v>-</v>
      </c>
      <c r="AR37" s="244"/>
    </row>
    <row r="38" spans="2:53" ht="15" hidden="1" x14ac:dyDescent="0.2">
      <c r="D38" s="80" t="s">
        <v>94</v>
      </c>
      <c r="E38" s="80"/>
      <c r="F38" s="80"/>
      <c r="G38" s="80"/>
      <c r="H38" s="80"/>
      <c r="I38" s="80"/>
      <c r="J38" s="80"/>
      <c r="K38" s="79"/>
      <c r="N38" s="19"/>
      <c r="P38" s="32"/>
      <c r="Q38" s="28"/>
      <c r="R38" s="28"/>
      <c r="S38" s="28"/>
      <c r="T38" s="53" t="s">
        <v>80</v>
      </c>
      <c r="U38" s="28"/>
      <c r="V38" s="53" t="e">
        <f>#REF!</f>
        <v>#REF!</v>
      </c>
      <c r="W38" s="27"/>
      <c r="X38" s="27"/>
      <c r="AA38" s="32"/>
      <c r="AB38" s="28"/>
      <c r="AC38" s="28"/>
      <c r="AD38" s="28"/>
      <c r="AE38" s="53" t="s">
        <v>80</v>
      </c>
      <c r="AF38" s="28"/>
      <c r="AG38" s="53" t="e">
        <f>#REF!</f>
        <v>#REF!</v>
      </c>
      <c r="AH38" s="27"/>
    </row>
    <row r="39" spans="2:53" ht="15" hidden="1" x14ac:dyDescent="0.2">
      <c r="D39" s="39"/>
      <c r="F39" s="89"/>
      <c r="J39" s="90"/>
      <c r="K39" s="78"/>
      <c r="N39" s="19"/>
      <c r="P39" s="32"/>
      <c r="Q39" s="28"/>
      <c r="R39" s="53" t="s">
        <v>79</v>
      </c>
      <c r="S39" s="28"/>
      <c r="T39" s="53" t="e">
        <f>#REF!</f>
        <v>#REF!</v>
      </c>
      <c r="U39" s="28"/>
      <c r="V39" s="28"/>
      <c r="W39" s="27"/>
      <c r="X39" s="27"/>
      <c r="AA39" s="32"/>
      <c r="AB39" s="28"/>
      <c r="AC39" s="53" t="s">
        <v>79</v>
      </c>
      <c r="AD39" s="28"/>
      <c r="AE39" s="53" t="e">
        <f>#REF!</f>
        <v>#REF!</v>
      </c>
      <c r="AF39" s="28"/>
      <c r="AG39" s="28"/>
      <c r="AH39" s="27"/>
    </row>
    <row r="40" spans="2:53" ht="15" x14ac:dyDescent="0.2">
      <c r="B40" s="220" t="s">
        <v>96</v>
      </c>
      <c r="C40" s="220"/>
      <c r="D40" s="220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P40" s="32"/>
      <c r="Q40" s="28"/>
      <c r="R40" s="53"/>
      <c r="S40" s="28"/>
      <c r="T40" s="28"/>
      <c r="U40" s="28"/>
      <c r="V40" s="28"/>
      <c r="W40" s="27"/>
      <c r="X40" s="27"/>
      <c r="AA40" s="32"/>
      <c r="AB40" s="28"/>
      <c r="AC40" s="53">
        <f>R40</f>
        <v>0</v>
      </c>
      <c r="AD40" s="28"/>
      <c r="AE40" s="28"/>
      <c r="AF40" s="28"/>
      <c r="AG40" s="28"/>
      <c r="AH40" s="27"/>
    </row>
    <row r="41" spans="2:53" ht="15" x14ac:dyDescent="0.2">
      <c r="B41" s="220"/>
      <c r="C41" s="220"/>
      <c r="D41" s="220"/>
      <c r="E41" s="220"/>
      <c r="F41" s="220"/>
      <c r="G41" s="220"/>
      <c r="H41" s="220"/>
      <c r="I41" s="220"/>
      <c r="J41" s="220"/>
      <c r="K41" s="220"/>
      <c r="L41" s="220"/>
      <c r="M41" s="220"/>
      <c r="N41" s="220"/>
      <c r="P41" s="32"/>
      <c r="Q41" s="28"/>
      <c r="R41" s="28"/>
      <c r="S41" s="28"/>
      <c r="T41" s="28"/>
      <c r="U41" s="245" t="s">
        <v>78</v>
      </c>
      <c r="V41" s="245"/>
      <c r="W41" s="27"/>
      <c r="X41" s="52"/>
      <c r="Y41" s="174"/>
      <c r="Z41" s="174"/>
      <c r="AA41" s="32"/>
      <c r="AB41" s="28"/>
      <c r="AC41" s="28"/>
      <c r="AD41" s="28"/>
      <c r="AE41" s="28"/>
      <c r="AF41" s="245" t="s">
        <v>77</v>
      </c>
      <c r="AG41" s="245"/>
      <c r="AH41" s="27"/>
      <c r="AV41" s="236"/>
      <c r="AW41" s="236"/>
      <c r="AX41" s="236"/>
      <c r="AY41" s="236"/>
      <c r="AZ41" s="236"/>
      <c r="BA41" s="236"/>
    </row>
    <row r="42" spans="2:53" ht="16" thickBot="1" x14ac:dyDescent="0.25"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P42" s="32"/>
      <c r="Q42" s="243" t="s">
        <v>75</v>
      </c>
      <c r="R42" s="243"/>
      <c r="S42" s="28"/>
      <c r="T42" s="28"/>
      <c r="U42" s="244" t="s">
        <v>76</v>
      </c>
      <c r="V42" s="244"/>
      <c r="W42" s="27"/>
      <c r="X42" s="46"/>
      <c r="Y42" s="45"/>
      <c r="Z42" s="45"/>
      <c r="AA42" s="32"/>
      <c r="AB42" s="243" t="s">
        <v>75</v>
      </c>
      <c r="AC42" s="243"/>
      <c r="AD42" s="28"/>
      <c r="AE42" s="28"/>
      <c r="AF42" s="244" t="s">
        <v>76</v>
      </c>
      <c r="AG42" s="244"/>
      <c r="AH42" s="27"/>
      <c r="AK42" s="243" t="s">
        <v>75</v>
      </c>
      <c r="AL42" s="243"/>
      <c r="AN42" s="235" t="s">
        <v>72</v>
      </c>
      <c r="AO42" s="235"/>
      <c r="AV42" s="237"/>
      <c r="AW42" s="237"/>
      <c r="AX42" s="237"/>
      <c r="AY42" s="237"/>
      <c r="AZ42" s="237"/>
      <c r="BA42" s="237"/>
    </row>
    <row r="43" spans="2:53" ht="16" thickBot="1" x14ac:dyDescent="0.25">
      <c r="B43" s="92"/>
      <c r="C43" s="212" t="s">
        <v>0</v>
      </c>
      <c r="E43" s="212" t="s">
        <v>1</v>
      </c>
      <c r="G43" s="212" t="s">
        <v>3</v>
      </c>
      <c r="I43" s="212" t="s">
        <v>140</v>
      </c>
      <c r="K43" s="212" t="s">
        <v>2</v>
      </c>
      <c r="L43" s="92"/>
      <c r="M43" s="212" t="s">
        <v>4</v>
      </c>
      <c r="N43" s="92"/>
      <c r="P43" s="32"/>
      <c r="Q43" s="234" t="s">
        <v>74</v>
      </c>
      <c r="R43" s="234"/>
      <c r="S43" s="28"/>
      <c r="T43" s="28"/>
      <c r="U43" s="244" t="e">
        <f>IF(AND(R40=0,T39&lt;=19),VLOOKUP(V38,Q44:R48,2,TRUE),IF(AND(R40=0,T39&lt;=29),VLOOKUP(V38,Q51:R55,2,TRUE),IF(AND(R40=0,T39&lt;=39),VLOOKUP(V38,Q57:R61,2,TRUE),IF(AND(R40=0,T39&lt;=49),VLOOKUP(V38,Q63:R67,2,TRUE),IF(AND(R40=0,T39&lt;=59),VLOOKUP(V38,Q69:R73,2,TRUE),IF(AND(R40=0,T39&lt;=69),VLOOKUP(V38,Q76:R80,2,TRUE),IF(AND(R40=1,T39&lt;=19),VLOOKUP(V38,T50:U54,2,TRUE),IF(AND(R40=1,T39&lt;=29),VLOOKUP(V38,T57:U61,2,TRUE),IF(AND(R40=1,T39&lt;=39),VLOOKUP(V38,T63:U67,2,TRUE),IF(AND(R40=1,T39&lt;=49),VLOOKUP(V38,T69:U73,2,TRUE),IF(AND(R40=1,T39&lt;=59),VLOOKUP(V38,T75:U79,2,TRUE),IF(AND(R40=1,T39&lt;=69),VLOOKUP(V38,T82:U86,2,TRUE),"-"))))))))))))</f>
        <v>#REF!</v>
      </c>
      <c r="V43" s="244"/>
      <c r="W43" s="27"/>
      <c r="X43" s="46"/>
      <c r="Y43" s="45"/>
      <c r="Z43" s="45"/>
      <c r="AA43" s="32"/>
      <c r="AB43" s="234" t="s">
        <v>74</v>
      </c>
      <c r="AC43" s="234"/>
      <c r="AD43" s="28"/>
      <c r="AE43" s="28"/>
      <c r="AF43" s="244" t="e">
        <f>IF(AND(AC40=0,AE39&lt;=19),VLOOKUP(AG38,AB44:AC48,2,TRUE),IF(AND(AC40=0,AE39&lt;=29),VLOOKUP(AG38,AB51:AC55,2,TRUE),IF(AND(AC40=0,AE39&lt;=39),VLOOKUP(AG38,AB57:AC61,2,TRUE),IF(AND(AC40=0,AE39&lt;=49),VLOOKUP(AG38,AB63:AC67,2,TRUE),IF(AND(AC40=0,AE39&lt;=59),VLOOKUP(AG38,AB69:AC73,2,TRUE),IF(AND(AC40=0,AE39&lt;=69),VLOOKUP(AG38,AB76:AC80,2,TRUE),IF(AND(AC40=1,AE39&lt;=19),VLOOKUP(AG38,AE50:AF53,2,TRUE),IF(AND(AC40=1,AE39&lt;=29),VLOOKUP(AG38,AE57:AF61,2,TRUE),IF(AND(AC40=1,AE39&lt;=39),VLOOKUP(AG38,AE63:AF67,2,TRUE),IF(AND(AC40=1,AE39&lt;=49),VLOOKUP(AG38,AE69:AF73,2,TRUE),IF(AND(AC40=1,AE39&lt;=59),VLOOKUP(AG38,AE75:AF79,2,TRUE),IF(AND(AC40=1,AE39&lt;=69),VLOOKUP(AG38,AE82:AF86,2,TRUE),"-"))))))))))))</f>
        <v>#REF!</v>
      </c>
      <c r="AG43" s="244"/>
      <c r="AH43" s="27"/>
      <c r="AK43" s="234" t="s">
        <v>73</v>
      </c>
      <c r="AL43" s="234"/>
      <c r="AN43" s="227" t="s">
        <v>73</v>
      </c>
      <c r="AO43" s="227"/>
      <c r="AV43" s="41"/>
      <c r="AW43" s="41"/>
      <c r="AX43" s="41"/>
      <c r="AY43" s="41"/>
      <c r="AZ43" s="41"/>
      <c r="BA43" s="40"/>
    </row>
    <row r="44" spans="2:53" ht="15" x14ac:dyDescent="0.2">
      <c r="B44" s="92"/>
      <c r="C44" s="110" t="str">
        <f>M10</f>
        <v>-</v>
      </c>
      <c r="E44" s="110">
        <f>E30</f>
        <v>0</v>
      </c>
      <c r="G44" s="110">
        <f>'TESTE (Balke 15 min.)'!AL30</f>
        <v>0</v>
      </c>
      <c r="I44" s="110">
        <f>G44-E44</f>
        <v>0</v>
      </c>
      <c r="K44" s="111">
        <v>1</v>
      </c>
      <c r="L44" s="92"/>
      <c r="M44" s="112" t="str">
        <f>IF('TESTE (Balke 15 min.)'!E44=0,"Aguardando Dados",'TESTE (Balke 15 min.)'!E44+'TESTE (Balke 15 min.)'!K44*('TESTE (Balke 15 min.)'!G44-'TESTE (Balke 15 min.)'!E44))</f>
        <v>Aguardando Dados</v>
      </c>
      <c r="N44" s="92"/>
      <c r="P44" s="32"/>
      <c r="Q44" s="50">
        <v>1</v>
      </c>
      <c r="R44" s="30" t="s">
        <v>6</v>
      </c>
      <c r="S44" s="28"/>
      <c r="T44" s="28"/>
      <c r="U44" s="28"/>
      <c r="V44" s="28"/>
      <c r="W44" s="27"/>
      <c r="X44" s="46"/>
      <c r="Y44" s="45"/>
      <c r="Z44" s="45"/>
      <c r="AA44" s="32"/>
      <c r="AB44" s="50">
        <v>1</v>
      </c>
      <c r="AC44" s="30" t="s">
        <v>6</v>
      </c>
      <c r="AD44" s="28"/>
      <c r="AE44" s="28"/>
      <c r="AF44" s="28"/>
      <c r="AG44" s="28"/>
      <c r="AH44" s="27"/>
      <c r="AK44" s="50">
        <v>1</v>
      </c>
      <c r="AL44" s="30" t="s">
        <v>15</v>
      </c>
      <c r="AN44" s="43">
        <v>1</v>
      </c>
      <c r="AO44" s="18" t="s">
        <v>15</v>
      </c>
      <c r="AV44" s="38"/>
      <c r="AW44" s="38"/>
      <c r="AX44" s="38"/>
      <c r="AY44" s="38"/>
      <c r="AZ44" s="38"/>
      <c r="BA44" s="37"/>
    </row>
    <row r="45" spans="2:53" ht="15" x14ac:dyDescent="0.2">
      <c r="B45" s="92"/>
      <c r="C45" s="113" t="str">
        <f t="shared" ref="C45:C54" si="0">C44</f>
        <v>-</v>
      </c>
      <c r="E45" s="113">
        <f t="shared" ref="E45:E54" si="1">E44</f>
        <v>0</v>
      </c>
      <c r="G45" s="113">
        <f t="shared" ref="G45:I54" si="2">G44</f>
        <v>0</v>
      </c>
      <c r="I45" s="113">
        <f t="shared" si="2"/>
        <v>0</v>
      </c>
      <c r="K45" s="114">
        <v>0.95</v>
      </c>
      <c r="L45" s="92"/>
      <c r="M45" s="115" t="str">
        <f>IF('TESTE (Balke 15 min.)'!E45=0,"Aguardando Dados",'TESTE (Balke 15 min.)'!E45+'TESTE (Balke 15 min.)'!K45*('TESTE (Balke 15 min.)'!G45-'TESTE (Balke 15 min.)'!E45))</f>
        <v>Aguardando Dados</v>
      </c>
      <c r="N45" s="92"/>
      <c r="P45" s="32"/>
      <c r="Q45" s="50">
        <v>27</v>
      </c>
      <c r="R45" s="30" t="s">
        <v>7</v>
      </c>
      <c r="S45" s="28"/>
      <c r="T45" s="28"/>
      <c r="U45" s="28"/>
      <c r="V45" s="28"/>
      <c r="W45" s="27"/>
      <c r="X45" s="46"/>
      <c r="Y45" s="45"/>
      <c r="Z45" s="45"/>
      <c r="AA45" s="32"/>
      <c r="AB45" s="50">
        <v>12</v>
      </c>
      <c r="AC45" s="30" t="s">
        <v>7</v>
      </c>
      <c r="AD45" s="28"/>
      <c r="AE45" s="28"/>
      <c r="AF45" s="28"/>
      <c r="AG45" s="28"/>
      <c r="AH45" s="27"/>
      <c r="AK45" s="50">
        <v>24</v>
      </c>
      <c r="AL45" s="30" t="s">
        <v>6</v>
      </c>
      <c r="AN45" s="43">
        <v>25</v>
      </c>
      <c r="AO45" s="18" t="s">
        <v>6</v>
      </c>
      <c r="AV45" s="38"/>
      <c r="AW45" s="38"/>
      <c r="AX45" s="38"/>
      <c r="AY45" s="38"/>
      <c r="AZ45" s="38"/>
      <c r="BA45" s="37"/>
    </row>
    <row r="46" spans="2:53" ht="15" x14ac:dyDescent="0.2">
      <c r="B46" s="19"/>
      <c r="C46" s="116" t="str">
        <f t="shared" si="0"/>
        <v>-</v>
      </c>
      <c r="E46" s="116">
        <f t="shared" si="1"/>
        <v>0</v>
      </c>
      <c r="G46" s="116">
        <f t="shared" si="2"/>
        <v>0</v>
      </c>
      <c r="I46" s="116">
        <f t="shared" si="2"/>
        <v>0</v>
      </c>
      <c r="K46" s="117">
        <v>0.9</v>
      </c>
      <c r="M46" s="118" t="str">
        <f>IF('TESTE (Balke 15 min.)'!E46=0,"Aguardando Dados",'TESTE (Balke 15 min.)'!E46+'TESTE (Balke 15 min.)'!K46*('TESTE (Balke 15 min.)'!G46-'TESTE (Balke 15 min.)'!E46))</f>
        <v>Aguardando Dados</v>
      </c>
      <c r="P46" s="32"/>
      <c r="Q46" s="50">
        <v>32</v>
      </c>
      <c r="R46" s="30" t="s">
        <v>66</v>
      </c>
      <c r="S46" s="28"/>
      <c r="T46" s="28"/>
      <c r="U46" s="28"/>
      <c r="V46" s="28"/>
      <c r="W46" s="27"/>
      <c r="X46" s="46"/>
      <c r="Y46" s="45"/>
      <c r="Z46" s="45"/>
      <c r="AA46" s="32"/>
      <c r="AB46" s="50">
        <v>18</v>
      </c>
      <c r="AC46" s="30" t="s">
        <v>66</v>
      </c>
      <c r="AD46" s="28"/>
      <c r="AE46" s="28"/>
      <c r="AF46" s="28"/>
      <c r="AG46" s="28"/>
      <c r="AH46" s="27"/>
      <c r="AK46" s="50">
        <v>31</v>
      </c>
      <c r="AL46" s="30" t="s">
        <v>7</v>
      </c>
      <c r="AN46" s="43">
        <v>34</v>
      </c>
      <c r="AO46" s="18" t="s">
        <v>7</v>
      </c>
      <c r="AV46" s="38"/>
      <c r="AW46" s="38"/>
      <c r="AX46" s="38"/>
      <c r="AY46" s="38"/>
      <c r="AZ46" s="38"/>
      <c r="BA46" s="37"/>
    </row>
    <row r="47" spans="2:53" ht="15" x14ac:dyDescent="0.2">
      <c r="C47" s="113" t="str">
        <f t="shared" si="0"/>
        <v>-</v>
      </c>
      <c r="E47" s="113">
        <f t="shared" si="1"/>
        <v>0</v>
      </c>
      <c r="G47" s="113">
        <f t="shared" si="2"/>
        <v>0</v>
      </c>
      <c r="I47" s="113">
        <f t="shared" si="2"/>
        <v>0</v>
      </c>
      <c r="K47" s="114">
        <v>0.85</v>
      </c>
      <c r="M47" s="115" t="str">
        <f>IF('TESTE (Balke 15 min.)'!E47=0,"Aguardando Dados",'TESTE (Balke 15 min.)'!E47+'TESTE (Balke 15 min.)'!K47*('TESTE (Balke 15 min.)'!G47-'TESTE (Balke 15 min.)'!E47))</f>
        <v>Aguardando Dados</v>
      </c>
      <c r="P47" s="32"/>
      <c r="Q47" s="50">
        <v>36</v>
      </c>
      <c r="R47" s="30" t="s">
        <v>8</v>
      </c>
      <c r="S47" s="28"/>
      <c r="T47" s="28"/>
      <c r="U47" s="28"/>
      <c r="V47" s="28"/>
      <c r="W47" s="27"/>
      <c r="X47" s="46"/>
      <c r="Y47" s="45"/>
      <c r="Z47" s="45"/>
      <c r="AA47" s="32"/>
      <c r="AB47" s="50">
        <v>25</v>
      </c>
      <c r="AC47" s="30" t="s">
        <v>8</v>
      </c>
      <c r="AD47" s="28"/>
      <c r="AE47" s="28"/>
      <c r="AF47" s="28"/>
      <c r="AG47" s="28"/>
      <c r="AH47" s="27"/>
      <c r="AK47" s="50">
        <v>38</v>
      </c>
      <c r="AL47" s="30" t="s">
        <v>8</v>
      </c>
      <c r="AN47" s="43">
        <v>45</v>
      </c>
      <c r="AO47" s="18" t="s">
        <v>8</v>
      </c>
      <c r="AV47" s="38"/>
      <c r="AW47" s="38"/>
      <c r="AX47" s="38"/>
      <c r="AY47" s="38"/>
      <c r="AZ47" s="38"/>
      <c r="BA47" s="37"/>
    </row>
    <row r="48" spans="2:53" ht="15" x14ac:dyDescent="0.2">
      <c r="C48" s="116" t="str">
        <f t="shared" si="0"/>
        <v>-</v>
      </c>
      <c r="E48" s="116">
        <f t="shared" si="1"/>
        <v>0</v>
      </c>
      <c r="G48" s="116">
        <f t="shared" si="2"/>
        <v>0</v>
      </c>
      <c r="I48" s="116">
        <f t="shared" si="2"/>
        <v>0</v>
      </c>
      <c r="K48" s="117">
        <v>0.8</v>
      </c>
      <c r="M48" s="118" t="str">
        <f>IF('TESTE (Balke 15 min.)'!E48=0,"Aguardando Dados",'TESTE (Balke 15 min.)'!E48+'TESTE (Balke 15 min.)'!K48*('TESTE (Balke 15 min.)'!G48-'TESTE (Balke 15 min.)'!E48))</f>
        <v>Aguardando Dados</v>
      </c>
      <c r="P48" s="32"/>
      <c r="Q48" s="48">
        <v>42</v>
      </c>
      <c r="R48" s="24" t="s">
        <v>9</v>
      </c>
      <c r="S48" s="28"/>
      <c r="T48" s="235" t="s">
        <v>72</v>
      </c>
      <c r="U48" s="235"/>
      <c r="V48" s="49"/>
      <c r="W48" s="27"/>
      <c r="X48" s="46"/>
      <c r="Y48" s="45"/>
      <c r="Z48" s="45"/>
      <c r="AA48" s="32"/>
      <c r="AB48" s="48">
        <v>33</v>
      </c>
      <c r="AC48" s="24" t="s">
        <v>9</v>
      </c>
      <c r="AD48" s="28"/>
      <c r="AE48" s="235" t="s">
        <v>72</v>
      </c>
      <c r="AF48" s="235"/>
      <c r="AG48" s="49"/>
      <c r="AH48" s="27"/>
      <c r="AK48" s="48">
        <v>49</v>
      </c>
      <c r="AL48" s="24" t="s">
        <v>9</v>
      </c>
      <c r="AN48" s="29">
        <v>53</v>
      </c>
      <c r="AO48" s="16" t="s">
        <v>9</v>
      </c>
      <c r="AV48" s="38"/>
      <c r="AW48" s="38"/>
      <c r="AX48" s="38"/>
      <c r="AY48" s="38"/>
      <c r="AZ48" s="38"/>
      <c r="BA48" s="37"/>
    </row>
    <row r="49" spans="1:53" ht="15" x14ac:dyDescent="0.2">
      <c r="C49" s="113" t="str">
        <f t="shared" si="0"/>
        <v>-</v>
      </c>
      <c r="E49" s="113">
        <f t="shared" si="1"/>
        <v>0</v>
      </c>
      <c r="G49" s="113">
        <f t="shared" si="2"/>
        <v>0</v>
      </c>
      <c r="I49" s="113">
        <f t="shared" si="2"/>
        <v>0</v>
      </c>
      <c r="K49" s="114">
        <v>0.75</v>
      </c>
      <c r="M49" s="115" t="str">
        <f>IF('TESTE (Balke 15 min.)'!E49=0,"Aguardando Dados",'TESTE (Balke 15 min.)'!E49+'TESTE (Balke 15 min.)'!K49*('TESTE (Balke 15 min.)'!G49-'TESTE (Balke 15 min.)'!E49))</f>
        <v>Aguardando Dados</v>
      </c>
      <c r="P49" s="32"/>
      <c r="Q49" s="24"/>
      <c r="R49" s="24"/>
      <c r="S49" s="28"/>
      <c r="T49" s="227" t="s">
        <v>71</v>
      </c>
      <c r="U49" s="227"/>
      <c r="V49" s="28"/>
      <c r="W49" s="27"/>
      <c r="X49" s="46"/>
      <c r="Y49" s="45"/>
      <c r="Z49" s="45"/>
      <c r="AA49" s="32"/>
      <c r="AB49" s="24"/>
      <c r="AC49" s="24"/>
      <c r="AD49" s="28"/>
      <c r="AE49" s="227" t="s">
        <v>71</v>
      </c>
      <c r="AF49" s="227"/>
      <c r="AG49" s="28"/>
      <c r="AH49" s="27"/>
      <c r="AK49" s="24"/>
      <c r="AL49" s="24"/>
      <c r="AN49" s="16"/>
      <c r="AO49" s="16"/>
      <c r="AV49" s="47"/>
      <c r="AW49" s="47"/>
      <c r="AX49" s="242"/>
      <c r="AY49" s="242"/>
      <c r="AZ49" s="242"/>
      <c r="BA49" s="242"/>
    </row>
    <row r="50" spans="1:53" ht="15" x14ac:dyDescent="0.2">
      <c r="C50" s="116" t="str">
        <f t="shared" si="0"/>
        <v>-</v>
      </c>
      <c r="E50" s="116">
        <f t="shared" si="1"/>
        <v>0</v>
      </c>
      <c r="G50" s="116">
        <f t="shared" si="2"/>
        <v>0</v>
      </c>
      <c r="I50" s="116">
        <f t="shared" si="2"/>
        <v>0</v>
      </c>
      <c r="K50" s="117">
        <v>0.7</v>
      </c>
      <c r="M50" s="118" t="str">
        <f>IF('TESTE (Balke 15 min.)'!E50=0,"Aguardando Dados",'TESTE (Balke 15 min.)'!E50+'TESTE (Balke 15 min.)'!K50*('TESTE (Balke 15 min.)'!G50-'TESTE (Balke 15 min.)'!E50))</f>
        <v>Aguardando Dados</v>
      </c>
      <c r="P50" s="32"/>
      <c r="Q50" s="234" t="s">
        <v>70</v>
      </c>
      <c r="R50" s="234"/>
      <c r="S50" s="28"/>
      <c r="T50" s="43">
        <v>1</v>
      </c>
      <c r="U50" s="18" t="s">
        <v>6</v>
      </c>
      <c r="V50" s="28"/>
      <c r="W50" s="27"/>
      <c r="X50" s="46"/>
      <c r="Y50" s="45"/>
      <c r="Z50" s="45"/>
      <c r="AA50" s="32"/>
      <c r="AB50" s="234" t="s">
        <v>70</v>
      </c>
      <c r="AC50" s="234"/>
      <c r="AD50" s="28"/>
      <c r="AE50" s="43">
        <v>1</v>
      </c>
      <c r="AF50" s="18" t="s">
        <v>6</v>
      </c>
      <c r="AG50" s="28"/>
      <c r="AH50" s="27"/>
      <c r="AK50" s="234" t="s">
        <v>11</v>
      </c>
      <c r="AL50" s="234"/>
      <c r="AN50" s="227" t="s">
        <v>11</v>
      </c>
      <c r="AO50" s="227"/>
      <c r="AV50" s="19"/>
      <c r="AW50" s="19"/>
      <c r="AX50" s="19"/>
      <c r="AY50" s="19"/>
      <c r="AZ50" s="19"/>
      <c r="BA50" s="19"/>
    </row>
    <row r="51" spans="1:53" ht="15" x14ac:dyDescent="0.2">
      <c r="C51" s="113" t="str">
        <f t="shared" si="0"/>
        <v>-</v>
      </c>
      <c r="E51" s="113">
        <f t="shared" si="1"/>
        <v>0</v>
      </c>
      <c r="G51" s="113">
        <f t="shared" si="2"/>
        <v>0</v>
      </c>
      <c r="I51" s="113">
        <f t="shared" si="2"/>
        <v>0</v>
      </c>
      <c r="K51" s="114">
        <v>0.65</v>
      </c>
      <c r="M51" s="115" t="str">
        <f>IF('TESTE (Balke 15 min.)'!E51=0,"Aguardando Dados",'TESTE (Balke 15 min.)'!E51+'TESTE (Balke 15 min.)'!K51*('TESTE (Balke 15 min.)'!G51-'TESTE (Balke 15 min.)'!E51))</f>
        <v>Aguardando Dados</v>
      </c>
      <c r="P51" s="32"/>
      <c r="Q51" s="34">
        <v>1</v>
      </c>
      <c r="R51" s="30" t="s">
        <v>6</v>
      </c>
      <c r="S51" s="28"/>
      <c r="T51" s="43">
        <v>33</v>
      </c>
      <c r="U51" s="18" t="s">
        <v>7</v>
      </c>
      <c r="V51" s="28"/>
      <c r="W51" s="27"/>
      <c r="X51" s="46"/>
      <c r="Y51" s="45"/>
      <c r="Z51" s="45"/>
      <c r="AA51" s="32"/>
      <c r="AB51" s="34">
        <v>1</v>
      </c>
      <c r="AC51" s="30" t="s">
        <v>6</v>
      </c>
      <c r="AD51" s="28"/>
      <c r="AE51" s="43">
        <v>18</v>
      </c>
      <c r="AF51" s="18" t="s">
        <v>7</v>
      </c>
      <c r="AG51" s="28"/>
      <c r="AH51" s="27"/>
      <c r="AK51" s="34">
        <v>1</v>
      </c>
      <c r="AL51" s="30" t="s">
        <v>15</v>
      </c>
      <c r="AN51" s="33">
        <v>1</v>
      </c>
      <c r="AO51" s="18" t="s">
        <v>15</v>
      </c>
      <c r="AV51" s="19"/>
      <c r="AW51" s="19"/>
      <c r="AX51" s="19"/>
      <c r="AY51" s="19"/>
      <c r="AZ51" s="19"/>
      <c r="BA51" s="19"/>
    </row>
    <row r="52" spans="1:53" ht="15" x14ac:dyDescent="0.2">
      <c r="C52" s="116" t="str">
        <f t="shared" si="0"/>
        <v>-</v>
      </c>
      <c r="E52" s="116">
        <f t="shared" si="1"/>
        <v>0</v>
      </c>
      <c r="G52" s="116">
        <f t="shared" si="2"/>
        <v>0</v>
      </c>
      <c r="I52" s="116">
        <f t="shared" si="2"/>
        <v>0</v>
      </c>
      <c r="K52" s="117">
        <v>0.6</v>
      </c>
      <c r="M52" s="118" t="str">
        <f>IF('TESTE (Balke 15 min.)'!E52=0,"Aguardando Dados",'TESTE (Balke 15 min.)'!E52+'TESTE (Balke 15 min.)'!K52*('TESTE (Balke 15 min.)'!G52-'TESTE (Balke 15 min.)'!E52))</f>
        <v>Aguardando Dados</v>
      </c>
      <c r="P52" s="32"/>
      <c r="Q52" s="34">
        <v>21</v>
      </c>
      <c r="R52" s="30" t="s">
        <v>7</v>
      </c>
      <c r="S52" s="28"/>
      <c r="T52" s="43">
        <v>38</v>
      </c>
      <c r="U52" s="18" t="s">
        <v>66</v>
      </c>
      <c r="V52" s="28"/>
      <c r="W52" s="27"/>
      <c r="X52" s="46"/>
      <c r="Y52" s="45"/>
      <c r="Z52" s="45"/>
      <c r="AA52" s="32"/>
      <c r="AB52" s="34">
        <v>10</v>
      </c>
      <c r="AC52" s="30" t="s">
        <v>7</v>
      </c>
      <c r="AD52" s="28"/>
      <c r="AE52" s="43">
        <v>23</v>
      </c>
      <c r="AF52" s="18" t="s">
        <v>66</v>
      </c>
      <c r="AG52" s="28"/>
      <c r="AH52" s="27"/>
      <c r="AK52" s="34">
        <v>20</v>
      </c>
      <c r="AL52" s="30" t="s">
        <v>6</v>
      </c>
      <c r="AN52" s="33">
        <v>23</v>
      </c>
      <c r="AO52" s="18" t="s">
        <v>6</v>
      </c>
      <c r="AV52" s="236"/>
      <c r="AW52" s="236"/>
      <c r="AX52" s="236"/>
      <c r="AY52" s="236"/>
      <c r="AZ52" s="236"/>
      <c r="BA52" s="236"/>
    </row>
    <row r="53" spans="1:53" ht="15" x14ac:dyDescent="0.2">
      <c r="C53" s="113" t="str">
        <f t="shared" si="0"/>
        <v>-</v>
      </c>
      <c r="E53" s="113">
        <f t="shared" si="1"/>
        <v>0</v>
      </c>
      <c r="G53" s="113">
        <f t="shared" si="2"/>
        <v>0</v>
      </c>
      <c r="I53" s="113">
        <f t="shared" si="2"/>
        <v>0</v>
      </c>
      <c r="K53" s="114">
        <v>0.55000000000000004</v>
      </c>
      <c r="M53" s="115" t="str">
        <f>IF('TESTE (Balke 15 min.)'!E53=0,"Aguardando Dados",'TESTE (Balke 15 min.)'!E53+'TESTE (Balke 15 min.)'!K53*('TESTE (Balke 15 min.)'!G53-'TESTE (Balke 15 min.)'!E53))</f>
        <v>Aguardando Dados</v>
      </c>
      <c r="O53" s="44"/>
      <c r="P53" s="32"/>
      <c r="Q53" s="34">
        <v>25</v>
      </c>
      <c r="R53" s="30" t="s">
        <v>66</v>
      </c>
      <c r="S53" s="28"/>
      <c r="T53" s="43">
        <v>42</v>
      </c>
      <c r="U53" s="18" t="s">
        <v>8</v>
      </c>
      <c r="V53" s="28"/>
      <c r="W53" s="27"/>
      <c r="X53" s="27"/>
      <c r="AA53" s="32"/>
      <c r="AB53" s="34">
        <v>15</v>
      </c>
      <c r="AC53" s="30" t="s">
        <v>66</v>
      </c>
      <c r="AD53" s="28"/>
      <c r="AE53" s="43">
        <v>29</v>
      </c>
      <c r="AF53" s="18" t="s">
        <v>8</v>
      </c>
      <c r="AG53" s="28"/>
      <c r="AH53" s="27"/>
      <c r="AK53" s="34">
        <v>28</v>
      </c>
      <c r="AL53" s="30" t="s">
        <v>7</v>
      </c>
      <c r="AN53" s="36">
        <v>31</v>
      </c>
      <c r="AO53" s="18" t="s">
        <v>7</v>
      </c>
      <c r="AV53" s="237"/>
      <c r="AW53" s="237"/>
      <c r="AX53" s="237"/>
      <c r="AY53" s="237"/>
      <c r="AZ53" s="237"/>
      <c r="BA53" s="237"/>
    </row>
    <row r="54" spans="1:53" ht="16" thickBot="1" x14ac:dyDescent="0.25">
      <c r="C54" s="119" t="str">
        <f t="shared" si="0"/>
        <v>-</v>
      </c>
      <c r="E54" s="119">
        <f t="shared" si="1"/>
        <v>0</v>
      </c>
      <c r="G54" s="119">
        <f t="shared" si="2"/>
        <v>0</v>
      </c>
      <c r="I54" s="119">
        <f t="shared" si="2"/>
        <v>0</v>
      </c>
      <c r="K54" s="120">
        <v>0.5</v>
      </c>
      <c r="M54" s="121" t="str">
        <f>IF('TESTE (Balke 15 min.)'!E54=0,"Aguardando Dados",'TESTE (Balke 15 min.)'!E54+'TESTE (Balke 15 min.)'!K54*('TESTE (Balke 15 min.)'!G54-'TESTE (Balke 15 min.)'!E54))</f>
        <v>Aguardando Dados</v>
      </c>
      <c r="P54" s="32"/>
      <c r="Q54" s="34">
        <v>31</v>
      </c>
      <c r="R54" s="30" t="s">
        <v>8</v>
      </c>
      <c r="S54" s="28"/>
      <c r="T54" s="29">
        <v>48</v>
      </c>
      <c r="U54" s="16" t="s">
        <v>9</v>
      </c>
      <c r="V54" s="28"/>
      <c r="W54" s="27"/>
      <c r="X54" s="27"/>
      <c r="AA54" s="32"/>
      <c r="AB54" s="34">
        <v>21</v>
      </c>
      <c r="AC54" s="30" t="s">
        <v>8</v>
      </c>
      <c r="AD54" s="28"/>
      <c r="AE54" s="29">
        <v>39</v>
      </c>
      <c r="AF54" s="16" t="s">
        <v>9</v>
      </c>
      <c r="AG54" s="28"/>
      <c r="AH54" s="27"/>
      <c r="AK54" s="34">
        <v>38</v>
      </c>
      <c r="AL54" s="30" t="s">
        <v>8</v>
      </c>
      <c r="AN54" s="36">
        <v>39</v>
      </c>
      <c r="AO54" s="18" t="s">
        <v>8</v>
      </c>
      <c r="AV54" s="41"/>
      <c r="AW54" s="41"/>
      <c r="AX54" s="41"/>
      <c r="AY54" s="41"/>
      <c r="AZ54" s="41"/>
      <c r="BA54" s="40"/>
    </row>
    <row r="55" spans="1:53" ht="15" x14ac:dyDescent="0.2">
      <c r="P55" s="32"/>
      <c r="Q55" s="31">
        <v>36</v>
      </c>
      <c r="R55" s="24" t="s">
        <v>9</v>
      </c>
      <c r="S55" s="28"/>
      <c r="T55" s="16"/>
      <c r="U55" s="16"/>
      <c r="V55" s="28"/>
      <c r="W55" s="27"/>
      <c r="X55" s="27"/>
      <c r="AA55" s="32"/>
      <c r="AB55" s="31">
        <v>30</v>
      </c>
      <c r="AC55" s="24" t="s">
        <v>9</v>
      </c>
      <c r="AD55" s="28"/>
      <c r="AE55" s="16"/>
      <c r="AF55" s="16"/>
      <c r="AG55" s="28"/>
      <c r="AH55" s="27"/>
      <c r="AK55" s="31">
        <v>45</v>
      </c>
      <c r="AL55" s="24" t="s">
        <v>9</v>
      </c>
      <c r="AN55" s="29">
        <v>49</v>
      </c>
      <c r="AO55" s="16" t="s">
        <v>9</v>
      </c>
      <c r="AV55" s="38"/>
      <c r="AW55" s="38"/>
      <c r="AX55" s="38"/>
      <c r="AY55" s="38"/>
      <c r="AZ55" s="38"/>
      <c r="BA55" s="37"/>
    </row>
    <row r="56" spans="1:53" ht="15" hidden="1" x14ac:dyDescent="0.2">
      <c r="P56" s="32"/>
      <c r="Q56" s="238" t="s">
        <v>68</v>
      </c>
      <c r="R56" s="239"/>
      <c r="S56" s="28"/>
      <c r="T56" s="227" t="s">
        <v>10</v>
      </c>
      <c r="U56" s="227"/>
      <c r="V56" s="28"/>
      <c r="W56" s="27"/>
      <c r="X56" s="27"/>
      <c r="AA56" s="32"/>
      <c r="AB56" s="238" t="s">
        <v>68</v>
      </c>
      <c r="AC56" s="239"/>
      <c r="AD56" s="28"/>
      <c r="AE56" s="227" t="s">
        <v>10</v>
      </c>
      <c r="AF56" s="227"/>
      <c r="AG56" s="28"/>
      <c r="AH56" s="27"/>
      <c r="AK56" s="238" t="s">
        <v>12</v>
      </c>
      <c r="AL56" s="239"/>
      <c r="AN56" s="240" t="s">
        <v>12</v>
      </c>
      <c r="AO56" s="241"/>
      <c r="AV56" s="38"/>
      <c r="AW56" s="38"/>
      <c r="AX56" s="38"/>
      <c r="AY56" s="38"/>
      <c r="AZ56" s="38"/>
      <c r="BA56" s="37"/>
    </row>
    <row r="57" spans="1:53" ht="14.5" customHeight="1" x14ac:dyDescent="0.2">
      <c r="B57" s="220" t="s">
        <v>100</v>
      </c>
      <c r="C57" s="220"/>
      <c r="D57" s="220"/>
      <c r="E57" s="220"/>
      <c r="F57" s="220"/>
      <c r="G57" s="220"/>
      <c r="H57" s="220"/>
      <c r="I57" s="220"/>
      <c r="J57" s="220"/>
      <c r="K57" s="220"/>
      <c r="L57" s="220"/>
      <c r="M57" s="220"/>
      <c r="N57" s="220"/>
      <c r="P57" s="32"/>
      <c r="Q57" s="34">
        <v>1</v>
      </c>
      <c r="R57" s="30" t="s">
        <v>6</v>
      </c>
      <c r="S57" s="28"/>
      <c r="T57" s="33">
        <v>1</v>
      </c>
      <c r="U57" s="18" t="s">
        <v>6</v>
      </c>
      <c r="V57" s="28"/>
      <c r="W57" s="27"/>
      <c r="X57" s="27"/>
      <c r="AA57" s="32"/>
      <c r="AB57" s="34">
        <v>1</v>
      </c>
      <c r="AC57" s="30" t="s">
        <v>6</v>
      </c>
      <c r="AD57" s="28"/>
      <c r="AE57" s="33">
        <v>1</v>
      </c>
      <c r="AF57" s="18" t="s">
        <v>6</v>
      </c>
      <c r="AG57" s="28"/>
      <c r="AH57" s="27"/>
      <c r="AK57" s="34">
        <v>1</v>
      </c>
      <c r="AL57" s="30" t="s">
        <v>15</v>
      </c>
      <c r="AN57" s="33">
        <v>1</v>
      </c>
      <c r="AO57" s="18" t="s">
        <v>15</v>
      </c>
      <c r="AV57" s="38"/>
      <c r="AW57" s="38"/>
      <c r="AX57" s="38"/>
      <c r="AY57" s="38"/>
      <c r="AZ57" s="38"/>
      <c r="BA57" s="37"/>
    </row>
    <row r="58" spans="1:53" ht="14.5" customHeight="1" x14ac:dyDescent="0.2">
      <c r="B58" s="220"/>
      <c r="C58" s="220"/>
      <c r="D58" s="220"/>
      <c r="E58" s="220"/>
      <c r="F58" s="220"/>
      <c r="G58" s="220"/>
      <c r="H58" s="220"/>
      <c r="I58" s="220"/>
      <c r="J58" s="220"/>
      <c r="K58" s="220"/>
      <c r="L58" s="220"/>
      <c r="M58" s="220"/>
      <c r="N58" s="220"/>
      <c r="P58" s="32"/>
      <c r="Q58" s="34">
        <v>15</v>
      </c>
      <c r="R58" s="30" t="s">
        <v>7</v>
      </c>
      <c r="S58" s="28"/>
      <c r="T58" s="33">
        <v>29</v>
      </c>
      <c r="U58" s="18" t="s">
        <v>7</v>
      </c>
      <c r="V58" s="28"/>
      <c r="W58" s="27"/>
      <c r="X58" s="27"/>
      <c r="AA58" s="32"/>
      <c r="AB58" s="34">
        <v>8</v>
      </c>
      <c r="AC58" s="30" t="s">
        <v>7</v>
      </c>
      <c r="AD58" s="28"/>
      <c r="AE58" s="33">
        <v>17</v>
      </c>
      <c r="AF58" s="18" t="s">
        <v>7</v>
      </c>
      <c r="AG58" s="28"/>
      <c r="AH58" s="27"/>
      <c r="AK58" s="34">
        <v>17</v>
      </c>
      <c r="AL58" s="30" t="s">
        <v>6</v>
      </c>
      <c r="AN58" s="33">
        <v>20</v>
      </c>
      <c r="AO58" s="18" t="s">
        <v>6</v>
      </c>
      <c r="AV58" s="38"/>
      <c r="AW58" s="38"/>
      <c r="AX58" s="38"/>
      <c r="AY58" s="38"/>
      <c r="AZ58" s="38"/>
      <c r="BA58" s="37"/>
    </row>
    <row r="59" spans="1:53" ht="15" x14ac:dyDescent="0.2">
      <c r="P59" s="32"/>
      <c r="Q59" s="35">
        <v>20</v>
      </c>
      <c r="R59" s="24" t="s">
        <v>66</v>
      </c>
      <c r="S59" s="28"/>
      <c r="T59" s="36">
        <v>33</v>
      </c>
      <c r="U59" s="16" t="s">
        <v>66</v>
      </c>
      <c r="V59" s="28"/>
      <c r="W59" s="27"/>
      <c r="X59" s="27"/>
      <c r="AA59" s="32"/>
      <c r="AB59" s="35">
        <v>13</v>
      </c>
      <c r="AC59" s="24" t="s">
        <v>66</v>
      </c>
      <c r="AD59" s="28"/>
      <c r="AE59" s="36">
        <v>22</v>
      </c>
      <c r="AF59" s="16" t="s">
        <v>66</v>
      </c>
      <c r="AG59" s="28"/>
      <c r="AH59" s="27"/>
      <c r="AK59" s="35">
        <v>24</v>
      </c>
      <c r="AL59" s="30" t="s">
        <v>7</v>
      </c>
      <c r="AN59" s="33">
        <v>27</v>
      </c>
      <c r="AO59" s="18" t="s">
        <v>7</v>
      </c>
      <c r="AV59" s="38"/>
      <c r="AW59" s="38"/>
      <c r="AX59" s="38"/>
      <c r="AY59" s="38"/>
      <c r="AZ59" s="38"/>
      <c r="BA59" s="37"/>
    </row>
    <row r="60" spans="1:53" ht="15" x14ac:dyDescent="0.2">
      <c r="D60" s="95"/>
      <c r="E60" s="122" t="s">
        <v>101</v>
      </c>
      <c r="F60" s="122"/>
      <c r="G60" s="123" t="s">
        <v>106</v>
      </c>
      <c r="H60" s="122"/>
      <c r="I60" s="124" t="str">
        <f>IF($K$33="-","-",(((($AJ$82-AJ99)/60)+$AJ$84)/1440))</f>
        <v>-</v>
      </c>
      <c r="J60" s="122" t="s">
        <v>110</v>
      </c>
      <c r="K60" s="125" t="str">
        <f>IF($K$33="-","-",(((($AJ$82-AK99)/60)+$AJ$84)/1440))</f>
        <v>-</v>
      </c>
      <c r="P60" s="32"/>
      <c r="Q60" s="35">
        <v>24</v>
      </c>
      <c r="R60" s="24" t="s">
        <v>8</v>
      </c>
      <c r="S60" s="28"/>
      <c r="T60" s="36">
        <v>37</v>
      </c>
      <c r="U60" s="16" t="s">
        <v>8</v>
      </c>
      <c r="V60" s="28"/>
      <c r="W60" s="27"/>
      <c r="X60" s="27"/>
      <c r="AA60" s="32"/>
      <c r="AB60" s="35">
        <v>20</v>
      </c>
      <c r="AC60" s="24" t="s">
        <v>8</v>
      </c>
      <c r="AD60" s="28"/>
      <c r="AE60" s="36">
        <v>19</v>
      </c>
      <c r="AF60" s="16" t="s">
        <v>8</v>
      </c>
      <c r="AG60" s="28"/>
      <c r="AH60" s="27"/>
      <c r="AK60" s="35">
        <v>31</v>
      </c>
      <c r="AL60" s="30" t="s">
        <v>8</v>
      </c>
      <c r="AN60" s="33">
        <v>36</v>
      </c>
      <c r="AO60" s="18" t="s">
        <v>8</v>
      </c>
    </row>
    <row r="61" spans="1:53" ht="15" x14ac:dyDescent="0.2">
      <c r="A61" s="92"/>
      <c r="B61" s="92"/>
      <c r="D61" s="96"/>
      <c r="E61" s="126" t="s">
        <v>102</v>
      </c>
      <c r="F61" s="126"/>
      <c r="G61" s="126" t="s">
        <v>107</v>
      </c>
      <c r="H61" s="126"/>
      <c r="I61" s="127" t="str">
        <f>IF($K$33="-","-",(((($AJ$82-AJ100)/60)+$AJ$84)/1440))</f>
        <v>-</v>
      </c>
      <c r="J61" s="126" t="s">
        <v>110</v>
      </c>
      <c r="K61" s="128" t="str">
        <f>IF($K$33="-","-",(((($AJ$82-AK100)/60)+$AJ$84)/1440))</f>
        <v>-</v>
      </c>
      <c r="N61" s="92"/>
      <c r="O61" s="92"/>
      <c r="P61" s="32"/>
      <c r="Q61" s="31">
        <v>29</v>
      </c>
      <c r="R61" s="24" t="s">
        <v>9</v>
      </c>
      <c r="S61" s="28"/>
      <c r="T61" s="29">
        <v>43</v>
      </c>
      <c r="U61" s="16" t="s">
        <v>9</v>
      </c>
      <c r="V61" s="28"/>
      <c r="W61" s="27"/>
      <c r="X61" s="27"/>
      <c r="AA61" s="32"/>
      <c r="AB61" s="31">
        <v>27</v>
      </c>
      <c r="AC61" s="24" t="s">
        <v>9</v>
      </c>
      <c r="AD61" s="28"/>
      <c r="AE61" s="29">
        <v>36</v>
      </c>
      <c r="AF61" s="16" t="s">
        <v>9</v>
      </c>
      <c r="AG61" s="28"/>
      <c r="AH61" s="27"/>
      <c r="AK61" s="31">
        <v>42</v>
      </c>
      <c r="AL61" s="24" t="s">
        <v>9</v>
      </c>
      <c r="AN61" s="29">
        <v>45</v>
      </c>
      <c r="AO61" s="16" t="s">
        <v>9</v>
      </c>
    </row>
    <row r="62" spans="1:53" ht="15" x14ac:dyDescent="0.2">
      <c r="A62" s="92"/>
      <c r="B62" s="92"/>
      <c r="D62" s="96"/>
      <c r="E62" s="129" t="s">
        <v>103</v>
      </c>
      <c r="F62" s="129"/>
      <c r="G62" s="129" t="s">
        <v>108</v>
      </c>
      <c r="H62" s="129"/>
      <c r="I62" s="130" t="str">
        <f>IF($K$33="-","-",(((($AJ$82-AJ101)/60)+$AJ$84)/1440))</f>
        <v>-</v>
      </c>
      <c r="J62" s="129" t="s">
        <v>110</v>
      </c>
      <c r="K62" s="131" t="str">
        <f>IF($K$33="-","-",(((($AJ$82-AK101)/60)+$AJ$84)/1440))</f>
        <v>-</v>
      </c>
      <c r="N62" s="92"/>
      <c r="O62" s="92"/>
      <c r="P62" s="32"/>
      <c r="Q62" s="234" t="s">
        <v>67</v>
      </c>
      <c r="R62" s="234"/>
      <c r="S62" s="28"/>
      <c r="T62" s="227" t="s">
        <v>11</v>
      </c>
      <c r="U62" s="227"/>
      <c r="V62" s="28"/>
      <c r="W62" s="27"/>
      <c r="X62" s="27"/>
      <c r="AA62" s="32"/>
      <c r="AB62" s="234" t="s">
        <v>67</v>
      </c>
      <c r="AC62" s="234"/>
      <c r="AD62" s="28"/>
      <c r="AE62" s="227" t="s">
        <v>11</v>
      </c>
      <c r="AF62" s="227"/>
      <c r="AG62" s="28"/>
      <c r="AH62" s="27"/>
      <c r="AK62" s="234" t="s">
        <v>13</v>
      </c>
      <c r="AL62" s="234"/>
      <c r="AN62" s="227" t="s">
        <v>13</v>
      </c>
      <c r="AO62" s="227"/>
    </row>
    <row r="63" spans="1:53" ht="15" x14ac:dyDescent="0.2">
      <c r="A63" s="92"/>
      <c r="B63" s="92"/>
      <c r="D63" s="96"/>
      <c r="E63" s="132" t="s">
        <v>104</v>
      </c>
      <c r="F63" s="132"/>
      <c r="G63" s="132" t="s">
        <v>109</v>
      </c>
      <c r="H63" s="132"/>
      <c r="I63" s="133" t="str">
        <f>IF($K$33="-","-",(((($AJ$82-AJ102)/60)+$AJ$84)/1440))</f>
        <v>-</v>
      </c>
      <c r="J63" s="132" t="s">
        <v>110</v>
      </c>
      <c r="K63" s="134" t="str">
        <f>IF($K$33="-","-",(((($AJ$82-AK102)/60)+$AJ$84)/1440))</f>
        <v>-</v>
      </c>
      <c r="N63" s="92"/>
      <c r="O63" s="92"/>
      <c r="P63" s="32"/>
      <c r="Q63" s="34">
        <v>1</v>
      </c>
      <c r="R63" s="30" t="s">
        <v>6</v>
      </c>
      <c r="S63" s="28"/>
      <c r="T63" s="33">
        <v>1</v>
      </c>
      <c r="U63" s="18" t="s">
        <v>6</v>
      </c>
      <c r="V63" s="28"/>
      <c r="W63" s="27"/>
      <c r="X63" s="27"/>
      <c r="AA63" s="32"/>
      <c r="AB63" s="34">
        <v>1</v>
      </c>
      <c r="AC63" s="30" t="s">
        <v>6</v>
      </c>
      <c r="AD63" s="28"/>
      <c r="AE63" s="33">
        <v>1</v>
      </c>
      <c r="AF63" s="18" t="s">
        <v>6</v>
      </c>
      <c r="AG63" s="28"/>
      <c r="AH63" s="27"/>
      <c r="AK63" s="34">
        <v>1</v>
      </c>
      <c r="AL63" s="30" t="s">
        <v>15</v>
      </c>
      <c r="AN63" s="33">
        <v>1</v>
      </c>
      <c r="AO63" s="18" t="s">
        <v>15</v>
      </c>
    </row>
    <row r="64" spans="1:53" ht="15" x14ac:dyDescent="0.2">
      <c r="A64" s="92"/>
      <c r="B64" s="92"/>
      <c r="D64" s="96"/>
      <c r="E64" s="135" t="s">
        <v>105</v>
      </c>
      <c r="F64" s="135"/>
      <c r="G64" s="135" t="s">
        <v>129</v>
      </c>
      <c r="H64" s="135"/>
      <c r="I64" s="136" t="str">
        <f>IF($K$33="-","-",(((($AJ$82-AJ103)/60)+$AJ$84)/1440))</f>
        <v>-</v>
      </c>
      <c r="J64" s="135" t="s">
        <v>110</v>
      </c>
      <c r="K64" s="137" t="str">
        <f>IF($K$33="-","-",(((($AJ$82-AK103)/60)+$AJ$84)/1440))</f>
        <v>-</v>
      </c>
      <c r="N64" s="92"/>
      <c r="O64" s="92"/>
      <c r="P64" s="32"/>
      <c r="Q64" s="34">
        <v>7</v>
      </c>
      <c r="R64" s="30" t="s">
        <v>7</v>
      </c>
      <c r="S64" s="28"/>
      <c r="T64" s="33">
        <v>22</v>
      </c>
      <c r="U64" s="18" t="s">
        <v>7</v>
      </c>
      <c r="V64" s="28"/>
      <c r="W64" s="27"/>
      <c r="X64" s="27"/>
      <c r="AA64" s="32"/>
      <c r="AB64" s="34">
        <v>5</v>
      </c>
      <c r="AC64" s="30" t="s">
        <v>7</v>
      </c>
      <c r="AD64" s="28"/>
      <c r="AE64" s="33">
        <v>12</v>
      </c>
      <c r="AF64" s="18" t="s">
        <v>7</v>
      </c>
      <c r="AG64" s="28"/>
      <c r="AH64" s="27"/>
      <c r="AK64" s="34">
        <v>15</v>
      </c>
      <c r="AL64" s="30" t="s">
        <v>6</v>
      </c>
      <c r="AN64" s="33">
        <v>18</v>
      </c>
      <c r="AO64" s="18" t="s">
        <v>6</v>
      </c>
    </row>
    <row r="65" spans="1:41" ht="15" x14ac:dyDescent="0.2">
      <c r="A65" s="92"/>
      <c r="B65" s="92"/>
      <c r="C65" s="100"/>
      <c r="D65" s="100"/>
      <c r="E65" s="174"/>
      <c r="F65" s="174"/>
      <c r="G65" s="45"/>
      <c r="H65" s="45"/>
      <c r="I65" s="45"/>
      <c r="J65" s="45"/>
      <c r="K65" s="45"/>
      <c r="L65" s="45"/>
      <c r="M65" s="45"/>
      <c r="N65" s="92"/>
      <c r="O65" s="92"/>
      <c r="P65" s="32"/>
      <c r="Q65" s="34">
        <v>15</v>
      </c>
      <c r="R65" s="30" t="s">
        <v>66</v>
      </c>
      <c r="S65" s="28"/>
      <c r="T65" s="33">
        <v>27</v>
      </c>
      <c r="U65" s="18" t="s">
        <v>66</v>
      </c>
      <c r="V65" s="28"/>
      <c r="W65" s="27"/>
      <c r="X65" s="27"/>
      <c r="AA65" s="32"/>
      <c r="AB65" s="34">
        <v>11</v>
      </c>
      <c r="AC65" s="30" t="s">
        <v>66</v>
      </c>
      <c r="AD65" s="28"/>
      <c r="AE65" s="33">
        <v>17</v>
      </c>
      <c r="AF65" s="18" t="s">
        <v>66</v>
      </c>
      <c r="AG65" s="28"/>
      <c r="AH65" s="27"/>
      <c r="AK65" s="34">
        <v>21</v>
      </c>
      <c r="AL65" s="30" t="s">
        <v>7</v>
      </c>
      <c r="AN65" s="33">
        <v>25</v>
      </c>
      <c r="AO65" s="18" t="s">
        <v>7</v>
      </c>
    </row>
    <row r="66" spans="1:41" ht="15" hidden="1" x14ac:dyDescent="0.2">
      <c r="A66" s="92"/>
      <c r="B66" s="92"/>
      <c r="C66" s="100"/>
      <c r="D66" s="100"/>
      <c r="E66" s="174"/>
      <c r="F66" s="19"/>
      <c r="G66" s="45"/>
      <c r="H66" s="45"/>
      <c r="I66" s="45"/>
      <c r="J66" s="45"/>
      <c r="K66" s="45"/>
      <c r="L66" s="45"/>
      <c r="M66" s="45"/>
      <c r="N66" s="92"/>
      <c r="O66" s="92"/>
      <c r="P66" s="32"/>
      <c r="Q66" s="34">
        <v>20</v>
      </c>
      <c r="R66" s="30" t="s">
        <v>8</v>
      </c>
      <c r="S66" s="28"/>
      <c r="T66" s="33">
        <v>31</v>
      </c>
      <c r="U66" s="18" t="s">
        <v>8</v>
      </c>
      <c r="V66" s="28"/>
      <c r="W66" s="27"/>
      <c r="X66" s="27"/>
      <c r="AA66" s="32"/>
      <c r="AB66" s="34">
        <v>15</v>
      </c>
      <c r="AC66" s="30" t="s">
        <v>8</v>
      </c>
      <c r="AD66" s="28"/>
      <c r="AE66" s="33">
        <v>22</v>
      </c>
      <c r="AF66" s="18" t="s">
        <v>8</v>
      </c>
      <c r="AG66" s="28"/>
      <c r="AH66" s="27"/>
      <c r="AK66" s="34">
        <v>28</v>
      </c>
      <c r="AL66" s="30" t="s">
        <v>8</v>
      </c>
      <c r="AN66" s="33">
        <v>34</v>
      </c>
      <c r="AO66" s="18" t="s">
        <v>8</v>
      </c>
    </row>
    <row r="67" spans="1:41" ht="15" x14ac:dyDescent="0.2">
      <c r="A67" s="92"/>
      <c r="B67" s="220" t="s">
        <v>111</v>
      </c>
      <c r="C67" s="220"/>
      <c r="D67" s="220"/>
      <c r="E67" s="220"/>
      <c r="F67" s="220"/>
      <c r="G67" s="220"/>
      <c r="H67" s="220"/>
      <c r="I67" s="220"/>
      <c r="J67" s="220"/>
      <c r="K67" s="220"/>
      <c r="L67" s="220"/>
      <c r="M67" s="220"/>
      <c r="N67" s="220"/>
      <c r="O67" s="92"/>
      <c r="P67" s="32"/>
      <c r="Q67" s="31">
        <v>25</v>
      </c>
      <c r="R67" s="24" t="s">
        <v>9</v>
      </c>
      <c r="S67" s="28"/>
      <c r="T67" s="29">
        <v>36</v>
      </c>
      <c r="U67" s="16" t="s">
        <v>9</v>
      </c>
      <c r="V67" s="28"/>
      <c r="W67" s="27"/>
      <c r="X67" s="27"/>
      <c r="AA67" s="32"/>
      <c r="AB67" s="31">
        <v>24</v>
      </c>
      <c r="AC67" s="24" t="s">
        <v>9</v>
      </c>
      <c r="AD67" s="28"/>
      <c r="AE67" s="29">
        <v>30</v>
      </c>
      <c r="AF67" s="16" t="s">
        <v>9</v>
      </c>
      <c r="AG67" s="28"/>
      <c r="AH67" s="27"/>
      <c r="AK67" s="31">
        <v>38</v>
      </c>
      <c r="AL67" s="24" t="s">
        <v>9</v>
      </c>
      <c r="AN67" s="29">
        <v>43</v>
      </c>
      <c r="AO67" s="16" t="s">
        <v>9</v>
      </c>
    </row>
    <row r="68" spans="1:41" ht="15" x14ac:dyDescent="0.2">
      <c r="A68" s="92"/>
      <c r="B68" s="220"/>
      <c r="C68" s="220"/>
      <c r="D68" s="220"/>
      <c r="E68" s="220"/>
      <c r="F68" s="220"/>
      <c r="G68" s="220"/>
      <c r="H68" s="220"/>
      <c r="I68" s="220"/>
      <c r="J68" s="220"/>
      <c r="K68" s="220"/>
      <c r="L68" s="220"/>
      <c r="M68" s="220"/>
      <c r="N68" s="220"/>
      <c r="O68" s="92"/>
      <c r="P68" s="32"/>
      <c r="Q68" s="234" t="s">
        <v>13</v>
      </c>
      <c r="R68" s="234"/>
      <c r="S68" s="28"/>
      <c r="T68" s="227" t="s">
        <v>67</v>
      </c>
      <c r="U68" s="227"/>
      <c r="V68" s="28"/>
      <c r="W68" s="27"/>
      <c r="X68" s="27"/>
      <c r="AA68" s="32"/>
      <c r="AB68" s="234" t="s">
        <v>13</v>
      </c>
      <c r="AC68" s="234"/>
      <c r="AD68" s="28"/>
      <c r="AE68" s="227" t="s">
        <v>67</v>
      </c>
      <c r="AF68" s="227"/>
      <c r="AG68" s="28"/>
      <c r="AH68" s="27"/>
      <c r="AK68" s="234" t="s">
        <v>14</v>
      </c>
      <c r="AL68" s="234"/>
      <c r="AN68" s="227" t="s">
        <v>14</v>
      </c>
      <c r="AO68" s="227"/>
    </row>
    <row r="69" spans="1:41" ht="15" hidden="1" x14ac:dyDescent="0.2">
      <c r="A69" s="92"/>
      <c r="B69" s="92"/>
      <c r="C69" s="45"/>
      <c r="D69" s="45"/>
      <c r="E69" s="174"/>
      <c r="F69" s="19"/>
      <c r="G69" s="45"/>
      <c r="H69" s="45"/>
      <c r="I69" s="45"/>
      <c r="J69" s="45"/>
      <c r="K69" s="45"/>
      <c r="L69" s="45"/>
      <c r="M69" s="45"/>
      <c r="N69" s="92"/>
      <c r="O69" s="92"/>
      <c r="P69" s="32"/>
      <c r="Q69" s="34">
        <v>1</v>
      </c>
      <c r="R69" s="30" t="s">
        <v>6</v>
      </c>
      <c r="S69" s="28"/>
      <c r="T69" s="33">
        <v>1</v>
      </c>
      <c r="U69" s="18" t="s">
        <v>6</v>
      </c>
      <c r="V69" s="28"/>
      <c r="W69" s="27"/>
      <c r="X69" s="27"/>
      <c r="AA69" s="32"/>
      <c r="AB69" s="34">
        <v>1</v>
      </c>
      <c r="AC69" s="30" t="s">
        <v>6</v>
      </c>
      <c r="AD69" s="28"/>
      <c r="AE69" s="33">
        <v>1</v>
      </c>
      <c r="AF69" s="18" t="s">
        <v>6</v>
      </c>
      <c r="AG69" s="28"/>
      <c r="AH69" s="27"/>
      <c r="AK69" s="34">
        <v>1</v>
      </c>
      <c r="AL69" s="30" t="s">
        <v>15</v>
      </c>
      <c r="AN69" s="33">
        <v>1</v>
      </c>
      <c r="AO69" s="18" t="s">
        <v>15</v>
      </c>
    </row>
    <row r="70" spans="1:41" ht="15" x14ac:dyDescent="0.2">
      <c r="A70" s="92"/>
      <c r="B70" s="92"/>
      <c r="C70" s="101" t="s">
        <v>112</v>
      </c>
      <c r="D70" s="101"/>
      <c r="E70" s="101"/>
      <c r="F70" s="167"/>
      <c r="G70" s="167"/>
      <c r="H70" s="167"/>
      <c r="I70" s="167"/>
      <c r="J70" s="167"/>
      <c r="K70" s="167"/>
      <c r="L70" s="167"/>
      <c r="M70" s="167"/>
      <c r="N70" s="92"/>
      <c r="O70" s="92"/>
      <c r="P70" s="32"/>
      <c r="Q70" s="34">
        <v>3</v>
      </c>
      <c r="R70" s="30" t="s">
        <v>7</v>
      </c>
      <c r="S70" s="28"/>
      <c r="T70" s="33">
        <v>17</v>
      </c>
      <c r="U70" s="18" t="s">
        <v>7</v>
      </c>
      <c r="V70" s="28"/>
      <c r="W70" s="27"/>
      <c r="X70" s="27"/>
      <c r="AA70" s="32"/>
      <c r="AB70" s="34">
        <v>2</v>
      </c>
      <c r="AC70" s="30" t="s">
        <v>7</v>
      </c>
      <c r="AD70" s="28"/>
      <c r="AE70" s="33">
        <v>10</v>
      </c>
      <c r="AF70" s="18" t="s">
        <v>7</v>
      </c>
      <c r="AG70" s="28"/>
      <c r="AH70" s="27"/>
      <c r="AK70" s="34">
        <v>13</v>
      </c>
      <c r="AL70" s="30" t="s">
        <v>6</v>
      </c>
      <c r="AN70" s="33">
        <v>16</v>
      </c>
      <c r="AO70" s="18" t="s">
        <v>6</v>
      </c>
    </row>
    <row r="71" spans="1:41" ht="15" x14ac:dyDescent="0.2">
      <c r="A71" s="92"/>
      <c r="B71" s="92"/>
      <c r="C71" s="232" t="s">
        <v>113</v>
      </c>
      <c r="D71" s="232"/>
      <c r="E71" s="204"/>
      <c r="F71" s="167"/>
      <c r="G71" s="167"/>
      <c r="H71" s="167"/>
      <c r="I71" s="167"/>
      <c r="J71" s="167"/>
      <c r="K71" s="167"/>
      <c r="L71" s="167"/>
      <c r="M71" s="167"/>
      <c r="N71" s="92"/>
      <c r="O71" s="92"/>
      <c r="P71" s="32"/>
      <c r="Q71" s="34">
        <v>5</v>
      </c>
      <c r="R71" s="30" t="s">
        <v>66</v>
      </c>
      <c r="S71" s="28"/>
      <c r="T71" s="33">
        <v>22</v>
      </c>
      <c r="U71" s="18" t="s">
        <v>66</v>
      </c>
      <c r="V71" s="28"/>
      <c r="W71" s="27"/>
      <c r="X71" s="27"/>
      <c r="AA71" s="32"/>
      <c r="AB71" s="34">
        <v>7</v>
      </c>
      <c r="AC71" s="30" t="s">
        <v>66</v>
      </c>
      <c r="AD71" s="28"/>
      <c r="AE71" s="33">
        <v>13</v>
      </c>
      <c r="AF71" s="18" t="s">
        <v>66</v>
      </c>
      <c r="AG71" s="28"/>
      <c r="AH71" s="27"/>
      <c r="AK71" s="34">
        <v>18</v>
      </c>
      <c r="AL71" s="30" t="s">
        <v>7</v>
      </c>
      <c r="AN71" s="33">
        <v>23</v>
      </c>
      <c r="AO71" s="18" t="s">
        <v>7</v>
      </c>
    </row>
    <row r="72" spans="1:41" ht="15" x14ac:dyDescent="0.2">
      <c r="A72" s="92"/>
      <c r="B72" s="92"/>
      <c r="C72" s="233" t="s">
        <v>114</v>
      </c>
      <c r="D72" s="233"/>
      <c r="E72" s="205"/>
      <c r="F72" s="168"/>
      <c r="G72" s="168"/>
      <c r="H72" s="168"/>
      <c r="I72" s="168"/>
      <c r="J72" s="168"/>
      <c r="K72" s="168"/>
      <c r="L72" s="167"/>
      <c r="M72" s="167"/>
      <c r="N72" s="92"/>
      <c r="O72" s="92"/>
      <c r="P72" s="32"/>
      <c r="Q72" s="34">
        <v>12</v>
      </c>
      <c r="R72" s="30" t="s">
        <v>8</v>
      </c>
      <c r="S72" s="28"/>
      <c r="T72" s="33">
        <v>26</v>
      </c>
      <c r="U72" s="18" t="s">
        <v>8</v>
      </c>
      <c r="V72" s="28"/>
      <c r="W72" s="27"/>
      <c r="X72" s="27"/>
      <c r="AA72" s="32"/>
      <c r="AB72" s="34">
        <v>11</v>
      </c>
      <c r="AC72" s="30" t="s">
        <v>8</v>
      </c>
      <c r="AD72" s="28"/>
      <c r="AE72" s="33">
        <v>17</v>
      </c>
      <c r="AF72" s="18" t="s">
        <v>8</v>
      </c>
      <c r="AG72" s="28"/>
      <c r="AH72" s="27"/>
      <c r="AK72" s="34">
        <v>24</v>
      </c>
      <c r="AL72" s="30" t="s">
        <v>8</v>
      </c>
      <c r="AN72" s="33">
        <v>31</v>
      </c>
      <c r="AO72" s="18" t="s">
        <v>8</v>
      </c>
    </row>
    <row r="73" spans="1:41" ht="16" thickBot="1" x14ac:dyDescent="0.25">
      <c r="A73" s="92"/>
      <c r="B73" s="92"/>
      <c r="L73" s="92"/>
      <c r="M73" s="92"/>
      <c r="N73" s="92"/>
      <c r="O73" s="92"/>
      <c r="P73" s="32"/>
      <c r="Q73" s="31">
        <v>19</v>
      </c>
      <c r="R73" s="24" t="s">
        <v>9</v>
      </c>
      <c r="S73" s="28"/>
      <c r="T73" s="29">
        <v>36</v>
      </c>
      <c r="U73" s="16" t="s">
        <v>9</v>
      </c>
      <c r="V73" s="28"/>
      <c r="W73" s="27"/>
      <c r="X73" s="27"/>
      <c r="AA73" s="32"/>
      <c r="AB73" s="31">
        <v>21</v>
      </c>
      <c r="AC73" s="24" t="s">
        <v>9</v>
      </c>
      <c r="AD73" s="28"/>
      <c r="AE73" s="29">
        <v>22</v>
      </c>
      <c r="AF73" s="16" t="s">
        <v>9</v>
      </c>
      <c r="AG73" s="28"/>
      <c r="AH73" s="27"/>
      <c r="AK73" s="31">
        <v>35</v>
      </c>
      <c r="AL73" s="24" t="s">
        <v>9</v>
      </c>
      <c r="AN73" s="29">
        <v>41</v>
      </c>
      <c r="AO73" s="16" t="s">
        <v>9</v>
      </c>
    </row>
    <row r="74" spans="1:41" ht="15" x14ac:dyDescent="0.2">
      <c r="C74" s="208">
        <v>100</v>
      </c>
      <c r="D74" s="209"/>
      <c r="E74" s="209">
        <v>1000</v>
      </c>
      <c r="F74" s="209"/>
      <c r="G74" s="209">
        <v>5000</v>
      </c>
      <c r="H74" s="209"/>
      <c r="I74" s="209">
        <v>10000</v>
      </c>
      <c r="J74" s="209"/>
      <c r="K74" s="209">
        <v>21100</v>
      </c>
      <c r="L74" s="209"/>
      <c r="M74" s="210">
        <v>42200</v>
      </c>
      <c r="P74" s="32"/>
      <c r="Q74" s="28"/>
      <c r="R74" s="28"/>
      <c r="S74" s="28"/>
      <c r="T74" s="227" t="s">
        <v>13</v>
      </c>
      <c r="U74" s="227"/>
      <c r="V74" s="28"/>
      <c r="W74" s="27"/>
      <c r="X74" s="27"/>
      <c r="AA74" s="32"/>
      <c r="AB74" s="28"/>
      <c r="AC74" s="28"/>
      <c r="AD74" s="28"/>
      <c r="AE74" s="227" t="s">
        <v>13</v>
      </c>
      <c r="AF74" s="227"/>
      <c r="AG74" s="28"/>
      <c r="AH74" s="27"/>
      <c r="AK74" s="19"/>
      <c r="AL74" s="19"/>
      <c r="AM74" s="19"/>
      <c r="AN74" s="19"/>
      <c r="AO74" s="19"/>
    </row>
    <row r="75" spans="1:41" ht="16" thickBot="1" x14ac:dyDescent="0.25">
      <c r="C75" s="102" t="str">
        <f>IF($E$72="","-",($E$72/$E$71)*C74)</f>
        <v>-</v>
      </c>
      <c r="D75" s="103"/>
      <c r="E75" s="104" t="str">
        <f>IF($E$72="","-",($E$72/$E$71)*E74)</f>
        <v>-</v>
      </c>
      <c r="F75" s="103"/>
      <c r="G75" s="104" t="str">
        <f>IF($E$72="","-",($E$72/$E$71)*G74)</f>
        <v>-</v>
      </c>
      <c r="H75" s="103"/>
      <c r="I75" s="104" t="str">
        <f>IF($E$72="","-",($E$72/$E$71)*I74)</f>
        <v>-</v>
      </c>
      <c r="J75" s="103"/>
      <c r="K75" s="104" t="str">
        <f>IF($E$72="","-",($E$72/$E$71)*K74)</f>
        <v>-</v>
      </c>
      <c r="L75" s="103"/>
      <c r="M75" s="105" t="str">
        <f>IF($E$72="","-",($E$72/$E$71)*M74)</f>
        <v>-</v>
      </c>
      <c r="P75" s="32"/>
      <c r="Q75" s="234" t="s">
        <v>14</v>
      </c>
      <c r="R75" s="234"/>
      <c r="S75" s="28"/>
      <c r="T75" s="33">
        <v>1</v>
      </c>
      <c r="U75" s="18" t="s">
        <v>6</v>
      </c>
      <c r="V75" s="28"/>
      <c r="W75" s="27"/>
      <c r="X75" s="27"/>
      <c r="AA75" s="32"/>
      <c r="AB75" s="234" t="s">
        <v>14</v>
      </c>
      <c r="AC75" s="234"/>
      <c r="AD75" s="28"/>
      <c r="AE75" s="33">
        <v>1</v>
      </c>
      <c r="AF75" s="18" t="s">
        <v>6</v>
      </c>
      <c r="AG75" s="28"/>
      <c r="AH75" s="27"/>
      <c r="AK75" s="228"/>
      <c r="AL75" s="228"/>
      <c r="AM75" s="19"/>
      <c r="AN75" s="228"/>
      <c r="AO75" s="228"/>
    </row>
    <row r="76" spans="1:41" ht="15" x14ac:dyDescent="0.2">
      <c r="P76" s="32"/>
      <c r="Q76" s="31">
        <v>1</v>
      </c>
      <c r="R76" s="30" t="s">
        <v>6</v>
      </c>
      <c r="S76" s="28"/>
      <c r="T76" s="33">
        <v>13</v>
      </c>
      <c r="U76" s="18" t="s">
        <v>7</v>
      </c>
      <c r="V76" s="28"/>
      <c r="W76" s="27"/>
      <c r="X76" s="27"/>
      <c r="AA76" s="32"/>
      <c r="AB76" s="31">
        <v>1</v>
      </c>
      <c r="AC76" s="30" t="s">
        <v>6</v>
      </c>
      <c r="AD76" s="28"/>
      <c r="AE76" s="33">
        <v>7</v>
      </c>
      <c r="AF76" s="18" t="s">
        <v>7</v>
      </c>
      <c r="AG76" s="28"/>
      <c r="AH76" s="27"/>
      <c r="AK76" s="20"/>
      <c r="AL76" s="19"/>
      <c r="AM76" s="19"/>
      <c r="AN76" s="20"/>
      <c r="AO76" s="19"/>
    </row>
    <row r="77" spans="1:41" ht="15" x14ac:dyDescent="0.2">
      <c r="P77" s="32"/>
      <c r="Q77" s="31">
        <v>2</v>
      </c>
      <c r="R77" s="30" t="s">
        <v>7</v>
      </c>
      <c r="S77" s="28"/>
      <c r="T77" s="33">
        <v>18</v>
      </c>
      <c r="U77" s="18" t="s">
        <v>66</v>
      </c>
      <c r="V77" s="28"/>
      <c r="W77" s="27"/>
      <c r="X77" s="27"/>
      <c r="AA77" s="32"/>
      <c r="AB77" s="31">
        <v>1</v>
      </c>
      <c r="AC77" s="30" t="s">
        <v>7</v>
      </c>
      <c r="AD77" s="28"/>
      <c r="AE77" s="33">
        <v>10</v>
      </c>
      <c r="AF77" s="18" t="s">
        <v>66</v>
      </c>
      <c r="AG77" s="28"/>
      <c r="AH77" s="27"/>
      <c r="AK77" s="20"/>
      <c r="AL77" s="19"/>
      <c r="AM77" s="19"/>
      <c r="AN77" s="20"/>
      <c r="AO77" s="19"/>
    </row>
    <row r="78" spans="1:41" ht="15" hidden="1" x14ac:dyDescent="0.2">
      <c r="P78" s="32"/>
      <c r="Q78" s="31">
        <v>4</v>
      </c>
      <c r="R78" s="30" t="s">
        <v>66</v>
      </c>
      <c r="S78" s="28"/>
      <c r="T78" s="33">
        <v>22</v>
      </c>
      <c r="U78" s="18" t="s">
        <v>8</v>
      </c>
      <c r="V78" s="28"/>
      <c r="W78" s="27"/>
      <c r="X78" s="27"/>
      <c r="AA78" s="32"/>
      <c r="AB78" s="31">
        <v>5</v>
      </c>
      <c r="AC78" s="30" t="s">
        <v>66</v>
      </c>
      <c r="AD78" s="28"/>
      <c r="AE78" s="33">
        <v>13</v>
      </c>
      <c r="AF78" s="18" t="s">
        <v>8</v>
      </c>
      <c r="AG78" s="28"/>
      <c r="AH78" s="27"/>
      <c r="AK78" s="20"/>
      <c r="AL78" s="19"/>
      <c r="AM78" s="19"/>
      <c r="AN78" s="20"/>
      <c r="AO78" s="19"/>
    </row>
    <row r="79" spans="1:41" ht="15" hidden="1" x14ac:dyDescent="0.2">
      <c r="B79" s="28"/>
      <c r="C79" s="106"/>
      <c r="P79" s="32"/>
      <c r="Q79" s="31">
        <v>12</v>
      </c>
      <c r="R79" s="30" t="s">
        <v>8</v>
      </c>
      <c r="S79" s="28"/>
      <c r="T79" s="29">
        <v>31</v>
      </c>
      <c r="U79" s="16" t="s">
        <v>9</v>
      </c>
      <c r="V79" s="28"/>
      <c r="W79" s="27"/>
      <c r="X79" s="27"/>
      <c r="AA79" s="32"/>
      <c r="AB79" s="31">
        <v>12</v>
      </c>
      <c r="AC79" s="30" t="s">
        <v>8</v>
      </c>
      <c r="AD79" s="28"/>
      <c r="AE79" s="29">
        <v>21</v>
      </c>
      <c r="AF79" s="16" t="s">
        <v>9</v>
      </c>
      <c r="AG79" s="28"/>
      <c r="AH79" s="27"/>
      <c r="AJ79" s="97">
        <f>24*60*60</f>
        <v>86400</v>
      </c>
      <c r="AK79" s="20"/>
      <c r="AL79" s="19"/>
      <c r="AM79" s="19"/>
      <c r="AN79" s="20"/>
      <c r="AO79" s="19"/>
    </row>
    <row r="80" spans="1:41" ht="15" hidden="1" x14ac:dyDescent="0.2">
      <c r="B80" s="28"/>
      <c r="C80" s="28"/>
      <c r="P80" s="26"/>
      <c r="Q80" s="25">
        <v>16</v>
      </c>
      <c r="R80" s="24" t="s">
        <v>9</v>
      </c>
      <c r="S80" s="22"/>
      <c r="T80" s="23"/>
      <c r="U80" s="23"/>
      <c r="V80" s="22"/>
      <c r="W80" s="21"/>
      <c r="X80" s="21"/>
      <c r="AA80" s="26"/>
      <c r="AB80" s="25">
        <v>17</v>
      </c>
      <c r="AC80" s="24" t="s">
        <v>9</v>
      </c>
      <c r="AD80" s="22"/>
      <c r="AE80" s="23"/>
      <c r="AF80" s="23"/>
      <c r="AG80" s="22"/>
      <c r="AH80" s="21"/>
      <c r="AK80" s="20"/>
      <c r="AL80" s="19"/>
      <c r="AM80" s="19"/>
      <c r="AN80" s="20"/>
      <c r="AO80" s="19"/>
    </row>
    <row r="81" spans="20:41" ht="15" hidden="1" x14ac:dyDescent="0.2">
      <c r="T81" s="227" t="s">
        <v>14</v>
      </c>
      <c r="U81" s="227"/>
      <c r="AE81" s="227" t="s">
        <v>14</v>
      </c>
      <c r="AF81" s="227"/>
      <c r="AK81" s="19"/>
      <c r="AL81" s="19"/>
      <c r="AM81" s="98"/>
      <c r="AN81" s="19"/>
      <c r="AO81" s="19"/>
    </row>
    <row r="82" spans="20:41" ht="15" hidden="1" x14ac:dyDescent="0.2">
      <c r="T82" s="17">
        <v>1</v>
      </c>
      <c r="U82" s="18" t="s">
        <v>6</v>
      </c>
      <c r="AE82" s="17">
        <v>1.01</v>
      </c>
      <c r="AF82" s="18" t="s">
        <v>6</v>
      </c>
      <c r="AJ82" s="97" t="e">
        <f>K33*AJ79</f>
        <v>#VALUE!</v>
      </c>
    </row>
    <row r="83" spans="20:41" ht="15" hidden="1" x14ac:dyDescent="0.2">
      <c r="T83" s="17">
        <v>7</v>
      </c>
      <c r="U83" s="18" t="s">
        <v>7</v>
      </c>
      <c r="AE83" s="17">
        <v>5</v>
      </c>
      <c r="AF83" s="18" t="s">
        <v>7</v>
      </c>
    </row>
    <row r="84" spans="20:41" ht="15" hidden="1" x14ac:dyDescent="0.2">
      <c r="T84" s="17">
        <v>12</v>
      </c>
      <c r="U84" s="18" t="s">
        <v>66</v>
      </c>
      <c r="AE84" s="17">
        <v>8</v>
      </c>
      <c r="AF84" s="18" t="s">
        <v>66</v>
      </c>
      <c r="AJ84" s="97" t="e">
        <f>AJ82/60</f>
        <v>#VALUE!</v>
      </c>
    </row>
    <row r="85" spans="20:41" ht="15" hidden="1" x14ac:dyDescent="0.2">
      <c r="T85" s="17">
        <v>11</v>
      </c>
      <c r="U85" s="18" t="s">
        <v>8</v>
      </c>
      <c r="AE85" s="17">
        <v>11</v>
      </c>
      <c r="AF85" s="18" t="s">
        <v>8</v>
      </c>
    </row>
    <row r="86" spans="20:41" ht="15" hidden="1" x14ac:dyDescent="0.2">
      <c r="T86" s="17">
        <v>26</v>
      </c>
      <c r="U86" s="16" t="s">
        <v>9</v>
      </c>
      <c r="AE86" s="17">
        <v>18</v>
      </c>
      <c r="AF86" s="16" t="s">
        <v>9</v>
      </c>
    </row>
    <row r="87" spans="20:41" ht="15" hidden="1" x14ac:dyDescent="0.2"/>
    <row r="88" spans="20:41" ht="15" hidden="1" x14ac:dyDescent="0.2"/>
    <row r="89" spans="20:41" ht="15" hidden="1" x14ac:dyDescent="0.2"/>
    <row r="90" spans="20:41" ht="15" hidden="1" x14ac:dyDescent="0.2">
      <c r="AJ90" s="99">
        <v>0.4</v>
      </c>
      <c r="AK90" s="99">
        <v>0.6</v>
      </c>
    </row>
    <row r="91" spans="20:41" ht="15" hidden="1" x14ac:dyDescent="0.2">
      <c r="AJ91" s="99">
        <v>0.61</v>
      </c>
      <c r="AK91" s="99">
        <v>0.7</v>
      </c>
    </row>
    <row r="92" spans="20:41" ht="15" hidden="1" x14ac:dyDescent="0.2">
      <c r="AJ92" s="99">
        <v>0.71</v>
      </c>
      <c r="AK92" s="99">
        <v>0.85</v>
      </c>
    </row>
    <row r="93" spans="20:41" ht="15" hidden="1" x14ac:dyDescent="0.2">
      <c r="AJ93" s="99">
        <v>0.86</v>
      </c>
      <c r="AK93" s="99">
        <v>0.95</v>
      </c>
    </row>
    <row r="94" spans="20:41" ht="15" hidden="1" x14ac:dyDescent="0.2">
      <c r="AJ94" s="99">
        <v>0.96</v>
      </c>
      <c r="AK94" s="99">
        <v>1</v>
      </c>
    </row>
    <row r="95" spans="20:41" ht="15" hidden="1" x14ac:dyDescent="0.2">
      <c r="AJ95" s="99"/>
      <c r="AK95"/>
    </row>
    <row r="96" spans="20:41" ht="15" hidden="1" x14ac:dyDescent="0.2"/>
    <row r="97" spans="36:37" ht="15" hidden="1" x14ac:dyDescent="0.2"/>
    <row r="98" spans="36:37" ht="15" hidden="1" x14ac:dyDescent="0.2"/>
    <row r="99" spans="36:37" ht="15" hidden="1" x14ac:dyDescent="0.2">
      <c r="AJ99" s="15" t="e">
        <f>$AJ$82*AJ90</f>
        <v>#VALUE!</v>
      </c>
      <c r="AK99" s="15" t="e">
        <f>$AJ$82*AK90</f>
        <v>#VALUE!</v>
      </c>
    </row>
    <row r="100" spans="36:37" ht="15" hidden="1" x14ac:dyDescent="0.2">
      <c r="AJ100" s="15" t="e">
        <f t="shared" ref="AJ100:AK103" si="3">$AJ$82*AJ91</f>
        <v>#VALUE!</v>
      </c>
      <c r="AK100" s="15" t="e">
        <f t="shared" si="3"/>
        <v>#VALUE!</v>
      </c>
    </row>
    <row r="101" spans="36:37" ht="15" hidden="1" x14ac:dyDescent="0.2">
      <c r="AJ101" s="15" t="e">
        <f t="shared" si="3"/>
        <v>#VALUE!</v>
      </c>
      <c r="AK101" s="15" t="e">
        <f t="shared" si="3"/>
        <v>#VALUE!</v>
      </c>
    </row>
    <row r="102" spans="36:37" ht="15" hidden="1" x14ac:dyDescent="0.2">
      <c r="AJ102" s="15" t="e">
        <f t="shared" si="3"/>
        <v>#VALUE!</v>
      </c>
      <c r="AK102" s="15" t="e">
        <f t="shared" si="3"/>
        <v>#VALUE!</v>
      </c>
    </row>
    <row r="103" spans="36:37" ht="15" hidden="1" x14ac:dyDescent="0.2">
      <c r="AJ103" s="15" t="e">
        <f t="shared" si="3"/>
        <v>#VALUE!</v>
      </c>
      <c r="AK103" s="15" t="e">
        <f t="shared" si="3"/>
        <v>#VALUE!</v>
      </c>
    </row>
  </sheetData>
  <sheetProtection algorithmName="SHA-512" hashValue="/8LXzcbRiz6y9gZnuwzQN/CP4mPAu74jNRjU5aRo91nrp8eMW05hVkRbYuFyuIBM7xb1PZQ5w2uGwx9POYxNdw==" saltValue="Cq70w0YVJsi4cpguX62+ww==" spinCount="100000" sheet="1" formatCells="0" selectLockedCells="1"/>
  <mergeCells count="69">
    <mergeCell ref="B40:N41"/>
    <mergeCell ref="U41:V41"/>
    <mergeCell ref="AF41:AG41"/>
    <mergeCell ref="B7:N8"/>
    <mergeCell ref="C10:G10"/>
    <mergeCell ref="I13:K13"/>
    <mergeCell ref="E16:G16"/>
    <mergeCell ref="I16:M16"/>
    <mergeCell ref="B26:N27"/>
    <mergeCell ref="I29:K29"/>
    <mergeCell ref="E32:G32"/>
    <mergeCell ref="E33:G33"/>
    <mergeCell ref="AQ36:AR36"/>
    <mergeCell ref="AQ37:AR37"/>
    <mergeCell ref="AV41:BA41"/>
    <mergeCell ref="Q42:R42"/>
    <mergeCell ref="U42:V42"/>
    <mergeCell ref="AB42:AC42"/>
    <mergeCell ref="AF42:AG42"/>
    <mergeCell ref="AK42:AL42"/>
    <mergeCell ref="AN42:AO42"/>
    <mergeCell ref="AV42:BA42"/>
    <mergeCell ref="AN43:AO43"/>
    <mergeCell ref="T48:U48"/>
    <mergeCell ref="AE48:AF48"/>
    <mergeCell ref="T49:U49"/>
    <mergeCell ref="AE49:AF49"/>
    <mergeCell ref="Q43:R43"/>
    <mergeCell ref="U43:V43"/>
    <mergeCell ref="AB43:AC43"/>
    <mergeCell ref="AF43:AG43"/>
    <mergeCell ref="AK43:AL43"/>
    <mergeCell ref="AX49:BA49"/>
    <mergeCell ref="AV52:BA52"/>
    <mergeCell ref="AV53:BA53"/>
    <mergeCell ref="Q56:R56"/>
    <mergeCell ref="T56:U56"/>
    <mergeCell ref="AB56:AC56"/>
    <mergeCell ref="AE56:AF56"/>
    <mergeCell ref="AK56:AL56"/>
    <mergeCell ref="AN56:AO56"/>
    <mergeCell ref="Q50:R50"/>
    <mergeCell ref="AB50:AC50"/>
    <mergeCell ref="AK50:AL50"/>
    <mergeCell ref="AN50:AO50"/>
    <mergeCell ref="B57:N58"/>
    <mergeCell ref="Q62:R62"/>
    <mergeCell ref="T62:U62"/>
    <mergeCell ref="AB62:AC62"/>
    <mergeCell ref="AE62:AF62"/>
    <mergeCell ref="AN62:AO62"/>
    <mergeCell ref="B67:N68"/>
    <mergeCell ref="Q68:R68"/>
    <mergeCell ref="T68:U68"/>
    <mergeCell ref="AB68:AC68"/>
    <mergeCell ref="AE68:AF68"/>
    <mergeCell ref="AK68:AL68"/>
    <mergeCell ref="AN68:AO68"/>
    <mergeCell ref="AK62:AL62"/>
    <mergeCell ref="AK75:AL75"/>
    <mergeCell ref="AN75:AO75"/>
    <mergeCell ref="T81:U81"/>
    <mergeCell ref="AE81:AF81"/>
    <mergeCell ref="C71:D71"/>
    <mergeCell ref="C72:D72"/>
    <mergeCell ref="T74:U74"/>
    <mergeCell ref="AE74:AF74"/>
    <mergeCell ref="Q75:R75"/>
    <mergeCell ref="AB75:AC75"/>
  </mergeCells>
  <dataValidations count="1">
    <dataValidation type="list" allowBlank="1" showInputMessage="1" showErrorMessage="1" sqref="K10" xr:uid="{17579596-608E-45D1-BB37-3F59A7424442}">
      <formula1>"Feminino,Masculino"</formula1>
    </dataValidation>
  </dataValidations>
  <pageMargins left="0.511811024" right="0.511811024" top="0.78740157499999996" bottom="0.78740157499999996" header="0.31496062000000002" footer="0.3149606200000000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86BF6-31B2-48E1-8B82-85BD211EC947}">
  <dimension ref="A1:BA103"/>
  <sheetViews>
    <sheetView showGridLines="0" showRowColHeaders="0" zoomScaleNormal="100" workbookViewId="0">
      <selection activeCell="M43" sqref="M43"/>
    </sheetView>
  </sheetViews>
  <sheetFormatPr baseColWidth="10" defaultColWidth="0" defaultRowHeight="14.5" customHeight="1" zeroHeight="1" x14ac:dyDescent="0.2"/>
  <cols>
    <col min="1" max="1" width="4.6640625" style="15" customWidth="1"/>
    <col min="2" max="2" width="2.6640625" style="15" customWidth="1"/>
    <col min="3" max="3" width="14.6640625" style="15" customWidth="1"/>
    <col min="4" max="4" width="2.6640625" style="15" customWidth="1"/>
    <col min="5" max="5" width="14.6640625" style="15" customWidth="1"/>
    <col min="6" max="6" width="2.6640625" style="15" customWidth="1"/>
    <col min="7" max="7" width="14.6640625" style="15" customWidth="1"/>
    <col min="8" max="8" width="2.6640625" style="15" customWidth="1"/>
    <col min="9" max="9" width="14.6640625" style="15" customWidth="1"/>
    <col min="10" max="10" width="2.6640625" style="15" customWidth="1"/>
    <col min="11" max="11" width="14.6640625" style="15" customWidth="1"/>
    <col min="12" max="12" width="2.6640625" style="15" customWidth="1"/>
    <col min="13" max="13" width="14.6640625" style="15" customWidth="1"/>
    <col min="14" max="14" width="2.6640625" style="15" customWidth="1"/>
    <col min="15" max="15" width="3.5" style="15" customWidth="1"/>
    <col min="16" max="18" width="9.1640625" style="15" hidden="1" customWidth="1"/>
    <col min="19" max="19" width="10.1640625" style="15" hidden="1" customWidth="1"/>
    <col min="20" max="21" width="9.1640625" style="15" hidden="1" customWidth="1"/>
    <col min="22" max="22" width="10.1640625" style="15" hidden="1" customWidth="1"/>
    <col min="23" max="25" width="9.1640625" style="15" hidden="1" customWidth="1"/>
    <col min="26" max="26" width="10.1640625" style="15" hidden="1" customWidth="1"/>
    <col min="27" max="28" width="9.1640625" style="15" hidden="1" customWidth="1"/>
    <col min="29" max="29" width="10.1640625" style="15" hidden="1" customWidth="1"/>
    <col min="30" max="31" width="9.1640625" style="15" hidden="1" customWidth="1"/>
    <col min="32" max="32" width="10.1640625" style="15" hidden="1" customWidth="1"/>
    <col min="33" max="47" width="9.1640625" style="15" hidden="1" customWidth="1"/>
    <col min="48" max="48" width="12.83203125" style="15" hidden="1" customWidth="1"/>
    <col min="49" max="16384" width="9.1640625" style="15" hidden="1"/>
  </cols>
  <sheetData>
    <row r="1" spans="2:40" ht="15" x14ac:dyDescent="0.2"/>
    <row r="2" spans="2:40" ht="15" x14ac:dyDescent="0.2"/>
    <row r="3" spans="2:40" ht="15" x14ac:dyDescent="0.2">
      <c r="C3" s="92"/>
    </row>
    <row r="4" spans="2:40" ht="15" x14ac:dyDescent="0.2"/>
    <row r="5" spans="2:40" ht="15" x14ac:dyDescent="0.2"/>
    <row r="6" spans="2:40" ht="15" x14ac:dyDescent="0.2"/>
    <row r="7" spans="2:40" ht="15" x14ac:dyDescent="0.2">
      <c r="B7" s="220" t="s">
        <v>115</v>
      </c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AL7" s="144">
        <v>0</v>
      </c>
      <c r="AM7" s="144" t="s">
        <v>123</v>
      </c>
      <c r="AN7"/>
    </row>
    <row r="8" spans="2:40" ht="15" x14ac:dyDescent="0.2">
      <c r="B8" s="220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AL8" s="144">
        <v>16.100000000000001</v>
      </c>
      <c r="AM8" s="144" t="s">
        <v>124</v>
      </c>
      <c r="AN8"/>
    </row>
    <row r="9" spans="2:40" ht="15" x14ac:dyDescent="0.2">
      <c r="B9" s="92"/>
      <c r="C9" s="19" t="s">
        <v>25</v>
      </c>
      <c r="D9" s="19"/>
      <c r="E9" s="19"/>
      <c r="F9" s="19"/>
      <c r="G9" s="19"/>
      <c r="H9" s="92"/>
      <c r="I9" s="92" t="s">
        <v>26</v>
      </c>
      <c r="J9" s="92"/>
      <c r="K9" s="92" t="s">
        <v>27</v>
      </c>
      <c r="L9" s="92"/>
      <c r="M9" s="92" t="s">
        <v>0</v>
      </c>
      <c r="N9" s="92"/>
      <c r="AL9" s="144">
        <v>17</v>
      </c>
      <c r="AM9" s="144" t="s">
        <v>125</v>
      </c>
      <c r="AN9"/>
    </row>
    <row r="10" spans="2:40" ht="15" x14ac:dyDescent="0.2">
      <c r="B10" s="92"/>
      <c r="C10" s="246"/>
      <c r="D10" s="247"/>
      <c r="E10" s="247"/>
      <c r="F10" s="247"/>
      <c r="G10" s="248"/>
      <c r="H10" s="19"/>
      <c r="I10" s="195"/>
      <c r="J10" s="92"/>
      <c r="K10" s="196"/>
      <c r="L10" s="92"/>
      <c r="M10" s="197" t="str">
        <f>IF(I10="","-",INT((AL18-I10)/365.25))</f>
        <v>-</v>
      </c>
      <c r="N10" s="92"/>
      <c r="AL10" s="144">
        <v>18.5</v>
      </c>
      <c r="AM10" s="144" t="s">
        <v>126</v>
      </c>
      <c r="AN10"/>
    </row>
    <row r="11" spans="2:40" ht="9" customHeight="1" x14ac:dyDescent="0.2">
      <c r="B11" s="92"/>
      <c r="C11" s="147"/>
      <c r="D11" s="147"/>
      <c r="E11" s="147"/>
      <c r="F11" s="147"/>
      <c r="G11" s="147"/>
      <c r="H11" s="19"/>
      <c r="I11" s="148"/>
      <c r="J11" s="92"/>
      <c r="K11" s="147"/>
      <c r="L11" s="92"/>
      <c r="M11" s="145"/>
      <c r="N11" s="92"/>
      <c r="AL11" s="144">
        <v>25</v>
      </c>
      <c r="AM11" s="144" t="s">
        <v>127</v>
      </c>
      <c r="AN11"/>
    </row>
    <row r="12" spans="2:40" ht="15" x14ac:dyDescent="0.2">
      <c r="B12" s="92"/>
      <c r="C12" s="92" t="s">
        <v>87</v>
      </c>
      <c r="D12" s="190"/>
      <c r="E12" s="92" t="s">
        <v>97</v>
      </c>
      <c r="F12" s="190"/>
      <c r="G12" s="92" t="s">
        <v>116</v>
      </c>
      <c r="H12" s="92"/>
      <c r="I12" s="92" t="s">
        <v>120</v>
      </c>
      <c r="J12" s="92"/>
      <c r="K12" s="92"/>
      <c r="L12" s="92"/>
      <c r="M12" s="92" t="s">
        <v>88</v>
      </c>
      <c r="N12" s="92"/>
      <c r="AL12" s="144">
        <v>30</v>
      </c>
      <c r="AM12" s="144" t="s">
        <v>128</v>
      </c>
      <c r="AN12"/>
    </row>
    <row r="13" spans="2:40" ht="15" x14ac:dyDescent="0.2">
      <c r="B13" s="92"/>
      <c r="C13" s="200"/>
      <c r="D13" s="100"/>
      <c r="E13" s="200"/>
      <c r="F13" s="92"/>
      <c r="G13" s="199" t="str">
        <f>IF(E13="","-",SUM(C13/(E13*E13)))</f>
        <v>-</v>
      </c>
      <c r="H13" s="92"/>
      <c r="I13" s="224" t="str">
        <f>IF(E13="","-",VLOOKUP(G13,AL7:AN14,2,TRUE))</f>
        <v>-</v>
      </c>
      <c r="J13" s="225"/>
      <c r="K13" s="226"/>
      <c r="L13" s="92"/>
      <c r="M13" s="198"/>
      <c r="N13" s="92"/>
      <c r="AL13" s="144">
        <v>35</v>
      </c>
      <c r="AM13" s="144" t="s">
        <v>122</v>
      </c>
      <c r="AN13"/>
    </row>
    <row r="14" spans="2:40" ht="9" customHeight="1" x14ac:dyDescent="0.2">
      <c r="B14" s="92"/>
      <c r="C14" s="174"/>
      <c r="D14" s="100"/>
      <c r="E14" s="174"/>
      <c r="F14" s="92"/>
      <c r="G14" s="146"/>
      <c r="H14" s="92"/>
      <c r="I14" s="92"/>
      <c r="J14" s="92"/>
      <c r="K14" s="92"/>
      <c r="L14" s="92"/>
      <c r="M14" s="149"/>
      <c r="N14" s="92"/>
      <c r="AL14" s="144">
        <v>40</v>
      </c>
      <c r="AM14" s="144" t="s">
        <v>121</v>
      </c>
      <c r="AN14"/>
    </row>
    <row r="15" spans="2:40" ht="15" x14ac:dyDescent="0.2">
      <c r="B15" s="92"/>
      <c r="C15" s="92" t="s">
        <v>28</v>
      </c>
      <c r="D15" s="92"/>
      <c r="E15" s="92" t="s">
        <v>29</v>
      </c>
      <c r="F15" s="92"/>
      <c r="G15" s="92"/>
      <c r="H15" s="19"/>
      <c r="I15" s="92" t="s">
        <v>91</v>
      </c>
      <c r="J15" s="92"/>
      <c r="K15" s="92"/>
      <c r="L15" s="92"/>
      <c r="M15" s="92"/>
      <c r="N15" s="92"/>
    </row>
    <row r="16" spans="2:40" ht="15" x14ac:dyDescent="0.2">
      <c r="B16" s="92"/>
      <c r="C16" s="201"/>
      <c r="D16" s="92"/>
      <c r="E16" s="249"/>
      <c r="F16" s="247"/>
      <c r="G16" s="248"/>
      <c r="H16" s="92"/>
      <c r="I16" s="221"/>
      <c r="J16" s="222"/>
      <c r="K16" s="222"/>
      <c r="L16" s="222"/>
      <c r="M16" s="223"/>
      <c r="N16" s="92"/>
      <c r="AL16" s="144"/>
      <c r="AM16" s="144"/>
      <c r="AN16"/>
    </row>
    <row r="17" spans="2:44" ht="15" hidden="1" x14ac:dyDescent="0.2">
      <c r="B17" s="92"/>
      <c r="C17" s="92"/>
      <c r="D17" s="92"/>
      <c r="E17" s="92"/>
      <c r="F17" s="92"/>
      <c r="G17" s="92"/>
      <c r="H17" s="92"/>
      <c r="I17" s="92"/>
      <c r="J17" s="92"/>
      <c r="K17" s="92"/>
      <c r="L17" s="92"/>
      <c r="M17" s="92"/>
      <c r="N17" s="92"/>
      <c r="AL17" s="144">
        <v>40</v>
      </c>
      <c r="AM17" s="144" t="s">
        <v>119</v>
      </c>
      <c r="AN17"/>
    </row>
    <row r="18" spans="2:44" ht="15" hidden="1" x14ac:dyDescent="0.2">
      <c r="B18" s="92"/>
      <c r="C18" s="92"/>
      <c r="D18" s="92"/>
      <c r="E18" s="92"/>
      <c r="F18" s="19"/>
      <c r="G18" s="19"/>
      <c r="H18" s="19"/>
      <c r="I18" s="19"/>
      <c r="J18" s="92"/>
      <c r="K18" s="92"/>
      <c r="L18" s="92"/>
      <c r="M18" s="92"/>
      <c r="N18" s="92"/>
      <c r="AL18" s="94">
        <f ca="1">TODAY()</f>
        <v>44807</v>
      </c>
    </row>
    <row r="19" spans="2:44" ht="15" hidden="1" x14ac:dyDescent="0.2"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</row>
    <row r="20" spans="2:44" ht="15" hidden="1" x14ac:dyDescent="0.2">
      <c r="B20" s="92"/>
      <c r="C20" s="92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2"/>
    </row>
    <row r="21" spans="2:44" ht="15" hidden="1" x14ac:dyDescent="0.2"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</row>
    <row r="22" spans="2:44" ht="15" hidden="1" x14ac:dyDescent="0.2">
      <c r="B22" s="92"/>
      <c r="C22" s="92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92"/>
    </row>
    <row r="23" spans="2:44" ht="15" hidden="1" x14ac:dyDescent="0.2"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AL23" s="93">
        <v>8.3333333333333332E-3</v>
      </c>
    </row>
    <row r="24" spans="2:44" ht="15" hidden="1" x14ac:dyDescent="0.2"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</row>
    <row r="25" spans="2:44" ht="15" x14ac:dyDescent="0.2"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</row>
    <row r="26" spans="2:44" ht="15" customHeight="1" x14ac:dyDescent="0.2">
      <c r="B26" s="220" t="s">
        <v>142</v>
      </c>
      <c r="C26" s="220"/>
      <c r="D26" s="220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/>
      <c r="S26" s="93">
        <f>C30</f>
        <v>0</v>
      </c>
    </row>
    <row r="27" spans="2:44" ht="15" customHeight="1" x14ac:dyDescent="0.2">
      <c r="B27" s="220"/>
      <c r="C27" s="220"/>
      <c r="D27" s="220"/>
      <c r="E27" s="220"/>
      <c r="F27" s="220"/>
      <c r="G27" s="220"/>
      <c r="H27" s="220"/>
      <c r="I27" s="220"/>
      <c r="J27" s="220"/>
      <c r="K27" s="220"/>
      <c r="L27" s="220"/>
      <c r="M27" s="220"/>
      <c r="N27" s="220"/>
      <c r="O27"/>
    </row>
    <row r="28" spans="2:44" ht="15" hidden="1" customHeight="1" x14ac:dyDescent="0.2"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/>
    </row>
    <row r="29" spans="2:44" ht="15" customHeight="1" x14ac:dyDescent="0.2">
      <c r="B29" s="74"/>
      <c r="C29" s="39" t="s">
        <v>141</v>
      </c>
      <c r="D29" s="39"/>
      <c r="E29" s="39" t="s">
        <v>146</v>
      </c>
      <c r="F29" s="92"/>
      <c r="G29" s="39" t="s">
        <v>90</v>
      </c>
      <c r="H29" s="92"/>
      <c r="I29" s="252" t="s">
        <v>95</v>
      </c>
      <c r="J29" s="252"/>
      <c r="K29" s="252"/>
      <c r="L29" s="92"/>
      <c r="M29" s="92"/>
      <c r="N29" s="39"/>
      <c r="O29"/>
    </row>
    <row r="30" spans="2:44" ht="15" customHeight="1" x14ac:dyDescent="0.2">
      <c r="B30" s="74"/>
      <c r="C30" s="206"/>
      <c r="D30" s="109"/>
      <c r="E30" s="200"/>
      <c r="F30" s="92"/>
      <c r="G30" s="200"/>
      <c r="H30" s="92"/>
      <c r="I30" s="183" t="str">
        <f>IF(C30="","-",IF(K10="feminino",(132.853-(0.0769*C13/0.454)-(0.3877*M10)+(6.315*0)-(3.2649*C30)-(0.1565*E30)),(132.853-(0.0769*C13/0.454)-(0.3877*M10)+(6.315*1)-(3.2649*C30)-(0.1565*E30))))</f>
        <v>-</v>
      </c>
      <c r="J30" s="184"/>
      <c r="K30" s="185" t="str">
        <f>IF(C13="","-",((I30*C13)/1000))</f>
        <v>-</v>
      </c>
      <c r="L30" s="92"/>
      <c r="M30" s="92"/>
      <c r="N30" s="92"/>
      <c r="O30"/>
      <c r="AL30" s="15">
        <f>E30</f>
        <v>0</v>
      </c>
    </row>
    <row r="31" spans="2:44" ht="15" customHeight="1" x14ac:dyDescent="0.2">
      <c r="B31" s="74"/>
      <c r="C31" s="74"/>
      <c r="D31" s="92"/>
      <c r="E31" s="19"/>
      <c r="F31" s="19"/>
      <c r="G31" s="51"/>
      <c r="H31" s="19"/>
      <c r="I31" s="92"/>
      <c r="J31" s="51"/>
      <c r="K31" s="19"/>
      <c r="L31" s="19"/>
      <c r="M31" s="19"/>
      <c r="N31" s="92"/>
      <c r="O31"/>
      <c r="P31" s="176"/>
      <c r="Q31" s="176"/>
      <c r="R31" s="176"/>
      <c r="AR31" s="53" t="s">
        <v>81</v>
      </c>
    </row>
    <row r="32" spans="2:44" ht="15" x14ac:dyDescent="0.2">
      <c r="B32" s="19"/>
      <c r="C32" s="228" t="s">
        <v>69</v>
      </c>
      <c r="D32" s="228"/>
      <c r="E32" s="228"/>
      <c r="F32" s="92"/>
      <c r="G32" s="39" t="s">
        <v>89</v>
      </c>
      <c r="H32" s="19"/>
      <c r="I32" s="186" t="s">
        <v>98</v>
      </c>
      <c r="J32" s="92"/>
      <c r="K32" s="186"/>
      <c r="L32" s="92"/>
      <c r="M32" s="92"/>
      <c r="N32" s="92"/>
      <c r="P32" s="176"/>
      <c r="Q32" s="176"/>
      <c r="R32" s="57"/>
      <c r="AP32" s="53" t="s">
        <v>80</v>
      </c>
      <c r="AR32" s="53" t="str">
        <f>I30</f>
        <v>-</v>
      </c>
    </row>
    <row r="33" spans="2:53" ht="15" x14ac:dyDescent="0.2">
      <c r="B33" s="19"/>
      <c r="C33" s="229" t="str">
        <f>IF(C30="","-",AQ37)</f>
        <v>-</v>
      </c>
      <c r="D33" s="230"/>
      <c r="E33" s="231"/>
      <c r="F33" s="92"/>
      <c r="G33" s="200"/>
      <c r="H33" s="87"/>
      <c r="I33" s="187" t="str">
        <f>IF(I30="-","-",(I30/3.5))</f>
        <v>-</v>
      </c>
      <c r="J33" s="92"/>
      <c r="K33" s="180"/>
      <c r="L33" s="92"/>
      <c r="M33" s="92"/>
      <c r="N33" s="189"/>
      <c r="P33" s="176"/>
      <c r="Q33" s="176"/>
      <c r="R33" s="57"/>
      <c r="AN33" s="53" t="s">
        <v>79</v>
      </c>
      <c r="AP33" s="53" t="str">
        <f>M10</f>
        <v>-</v>
      </c>
    </row>
    <row r="34" spans="2:53" ht="15" x14ac:dyDescent="0.2">
      <c r="B34" s="92"/>
      <c r="C34" s="51"/>
      <c r="D34" s="39"/>
      <c r="E34" s="19"/>
      <c r="F34" s="92"/>
      <c r="G34" s="78"/>
      <c r="H34" s="77"/>
      <c r="I34" s="42">
        <f>C30</f>
        <v>0</v>
      </c>
      <c r="J34" s="39"/>
      <c r="K34" s="92"/>
      <c r="L34" s="92"/>
      <c r="M34" s="92"/>
      <c r="N34" s="189"/>
      <c r="P34" s="176"/>
      <c r="Q34" s="176"/>
      <c r="R34" s="57"/>
      <c r="AN34" s="53">
        <f>IF(K10="feminino",0,1)</f>
        <v>1</v>
      </c>
    </row>
    <row r="35" spans="2:53" ht="15" hidden="1" x14ac:dyDescent="0.2">
      <c r="J35" s="88"/>
      <c r="N35" s="91"/>
      <c r="P35" s="176"/>
      <c r="Q35" s="176"/>
      <c r="R35" s="57"/>
    </row>
    <row r="36" spans="2:53" ht="15" hidden="1" x14ac:dyDescent="0.2">
      <c r="J36" s="39"/>
      <c r="N36" s="81"/>
      <c r="O36" s="28"/>
      <c r="P36" s="55"/>
      <c r="Q36" s="55"/>
      <c r="R36" s="55"/>
      <c r="S36" s="55"/>
      <c r="T36" s="55"/>
      <c r="U36" s="55"/>
      <c r="V36" s="55"/>
      <c r="W36" s="54"/>
      <c r="X36" s="54"/>
      <c r="AA36" s="56"/>
      <c r="AB36" s="55"/>
      <c r="AC36" s="55"/>
      <c r="AD36" s="55"/>
      <c r="AE36" s="55"/>
      <c r="AF36" s="55"/>
      <c r="AG36" s="55"/>
      <c r="AH36" s="54"/>
      <c r="AK36" s="174"/>
      <c r="AM36" s="174"/>
      <c r="AN36" s="174"/>
      <c r="AO36" s="174"/>
      <c r="AQ36" s="244" t="s">
        <v>76</v>
      </c>
      <c r="AR36" s="244"/>
    </row>
    <row r="37" spans="2:53" ht="15" hidden="1" x14ac:dyDescent="0.2">
      <c r="K37" s="76"/>
      <c r="L37" s="76"/>
      <c r="M37" s="76"/>
      <c r="P37" s="32"/>
      <c r="Q37" s="28"/>
      <c r="R37" s="28"/>
      <c r="S37" s="28"/>
      <c r="T37" s="28"/>
      <c r="U37" s="28"/>
      <c r="V37" s="53" t="s">
        <v>81</v>
      </c>
      <c r="W37" s="27"/>
      <c r="X37" s="27"/>
      <c r="AA37" s="32"/>
      <c r="AB37" s="28"/>
      <c r="AC37" s="28"/>
      <c r="AD37" s="28"/>
      <c r="AE37" s="28"/>
      <c r="AF37" s="28"/>
      <c r="AG37" s="53" t="s">
        <v>81</v>
      </c>
      <c r="AH37" s="27"/>
      <c r="AK37" s="174"/>
      <c r="AM37" s="174"/>
      <c r="AN37" s="174"/>
      <c r="AO37" s="174"/>
      <c r="AQ37" s="244" t="str">
        <f>IF(AND(AN34=0,AP33&lt;=29),VLOOKUP(AR32,AK44:AL48,2,TRUE),IF(AND(AN34=0,AP33&lt;=39),VLOOKUP(AR32,AK51:AL55,2,TRUE),IF(AND(AN34=0,AP33&lt;=49),VLOOKUP(AR32,AK57:AL61,2,TRUE),IF(AND(AN34=0,AP33&lt;=59),VLOOKUP(AR32,AK63:AL67,2,TRUE),IF(AND(AN34=0,AP33&lt;=69),VLOOKUP(AR32,AK69:AL73,2,TRUE),IF(AND(AN34=1,AP33&lt;=29),VLOOKUP(AR32,AN44:AO48,2,TRUE),IF(AND(AN34=1,AP33&lt;=39),VLOOKUP(AR32,AN51:AO55,2,TRUE),IF(AND(AN34=1,AP33&lt;=49),VLOOKUP(AR32,AN57:AO61,2,TRUE),IF(AND(AN34=1,AP33&lt;=59),VLOOKUP(AR32,AN63:AO67,2,TRUE),IF(AND(AN34=1,AP33&lt;=69),VLOOKUP(AR32,AN69:AO73,2,TRUE),"-"))))))))))</f>
        <v>-</v>
      </c>
      <c r="AR37" s="244"/>
    </row>
    <row r="38" spans="2:53" ht="15" hidden="1" x14ac:dyDescent="0.2">
      <c r="D38" s="80" t="s">
        <v>94</v>
      </c>
      <c r="E38" s="80"/>
      <c r="F38" s="80"/>
      <c r="G38" s="80"/>
      <c r="H38" s="80"/>
      <c r="I38" s="80"/>
      <c r="J38" s="80"/>
      <c r="K38" s="79"/>
      <c r="N38" s="19"/>
      <c r="P38" s="32"/>
      <c r="Q38" s="28"/>
      <c r="R38" s="28"/>
      <c r="S38" s="28"/>
      <c r="T38" s="53" t="s">
        <v>80</v>
      </c>
      <c r="U38" s="28"/>
      <c r="V38" s="53" t="e">
        <f>#REF!</f>
        <v>#REF!</v>
      </c>
      <c r="W38" s="27"/>
      <c r="X38" s="27"/>
      <c r="AA38" s="32"/>
      <c r="AB38" s="28"/>
      <c r="AC38" s="28"/>
      <c r="AD38" s="28"/>
      <c r="AE38" s="53" t="s">
        <v>80</v>
      </c>
      <c r="AF38" s="28"/>
      <c r="AG38" s="53" t="e">
        <f>#REF!</f>
        <v>#REF!</v>
      </c>
      <c r="AH38" s="27"/>
    </row>
    <row r="39" spans="2:53" ht="15" hidden="1" x14ac:dyDescent="0.2">
      <c r="D39" s="39"/>
      <c r="F39" s="89"/>
      <c r="J39" s="90"/>
      <c r="K39" s="78"/>
      <c r="N39" s="19"/>
      <c r="P39" s="32"/>
      <c r="Q39" s="28"/>
      <c r="R39" s="53" t="s">
        <v>79</v>
      </c>
      <c r="S39" s="28"/>
      <c r="T39" s="53" t="e">
        <f>#REF!</f>
        <v>#REF!</v>
      </c>
      <c r="U39" s="28"/>
      <c r="V39" s="28"/>
      <c r="W39" s="27"/>
      <c r="X39" s="27"/>
      <c r="AA39" s="32"/>
      <c r="AB39" s="28"/>
      <c r="AC39" s="53" t="s">
        <v>79</v>
      </c>
      <c r="AD39" s="28"/>
      <c r="AE39" s="53" t="e">
        <f>#REF!</f>
        <v>#REF!</v>
      </c>
      <c r="AF39" s="28"/>
      <c r="AG39" s="28"/>
      <c r="AH39" s="27"/>
    </row>
    <row r="40" spans="2:53" ht="15" x14ac:dyDescent="0.2">
      <c r="B40" s="220" t="s">
        <v>96</v>
      </c>
      <c r="C40" s="220"/>
      <c r="D40" s="220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P40" s="32"/>
      <c r="Q40" s="28"/>
      <c r="R40" s="53"/>
      <c r="S40" s="28"/>
      <c r="T40" s="28"/>
      <c r="U40" s="28"/>
      <c r="V40" s="28"/>
      <c r="W40" s="27"/>
      <c r="X40" s="27"/>
      <c r="AA40" s="32"/>
      <c r="AB40" s="28"/>
      <c r="AC40" s="53">
        <f>R40</f>
        <v>0</v>
      </c>
      <c r="AD40" s="28"/>
      <c r="AE40" s="28"/>
      <c r="AF40" s="28"/>
      <c r="AG40" s="28"/>
      <c r="AH40" s="27"/>
    </row>
    <row r="41" spans="2:53" ht="15" x14ac:dyDescent="0.2">
      <c r="B41" s="220"/>
      <c r="C41" s="220"/>
      <c r="D41" s="220"/>
      <c r="E41" s="220"/>
      <c r="F41" s="220"/>
      <c r="G41" s="220"/>
      <c r="H41" s="220"/>
      <c r="I41" s="220"/>
      <c r="J41" s="220"/>
      <c r="K41" s="220"/>
      <c r="L41" s="220"/>
      <c r="M41" s="220"/>
      <c r="N41" s="220"/>
      <c r="P41" s="32"/>
      <c r="Q41" s="28"/>
      <c r="R41" s="28"/>
      <c r="S41" s="28"/>
      <c r="T41" s="28"/>
      <c r="U41" s="245" t="s">
        <v>78</v>
      </c>
      <c r="V41" s="245"/>
      <c r="W41" s="27"/>
      <c r="X41" s="52"/>
      <c r="Y41" s="174"/>
      <c r="Z41" s="174"/>
      <c r="AA41" s="32"/>
      <c r="AB41" s="28"/>
      <c r="AC41" s="28"/>
      <c r="AD41" s="28"/>
      <c r="AE41" s="28"/>
      <c r="AF41" s="245" t="s">
        <v>77</v>
      </c>
      <c r="AG41" s="245"/>
      <c r="AH41" s="27"/>
      <c r="AV41" s="236"/>
      <c r="AW41" s="236"/>
      <c r="AX41" s="236"/>
      <c r="AY41" s="236"/>
      <c r="AZ41" s="236"/>
      <c r="BA41" s="236"/>
    </row>
    <row r="42" spans="2:53" ht="16" thickBot="1" x14ac:dyDescent="0.25"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P42" s="32"/>
      <c r="Q42" s="243" t="s">
        <v>75</v>
      </c>
      <c r="R42" s="243"/>
      <c r="S42" s="28"/>
      <c r="T42" s="28"/>
      <c r="U42" s="244" t="s">
        <v>76</v>
      </c>
      <c r="V42" s="244"/>
      <c r="W42" s="27"/>
      <c r="X42" s="46"/>
      <c r="Y42" s="45"/>
      <c r="Z42" s="45"/>
      <c r="AA42" s="32"/>
      <c r="AB42" s="243" t="s">
        <v>75</v>
      </c>
      <c r="AC42" s="243"/>
      <c r="AD42" s="28"/>
      <c r="AE42" s="28"/>
      <c r="AF42" s="244" t="s">
        <v>76</v>
      </c>
      <c r="AG42" s="244"/>
      <c r="AH42" s="27"/>
      <c r="AK42" s="243" t="s">
        <v>75</v>
      </c>
      <c r="AL42" s="243"/>
      <c r="AN42" s="235" t="s">
        <v>72</v>
      </c>
      <c r="AO42" s="235"/>
      <c r="AV42" s="237"/>
      <c r="AW42" s="237"/>
      <c r="AX42" s="237"/>
      <c r="AY42" s="237"/>
      <c r="AZ42" s="237"/>
      <c r="BA42" s="237"/>
    </row>
    <row r="43" spans="2:53" ht="16" thickBot="1" x14ac:dyDescent="0.25">
      <c r="B43" s="92"/>
      <c r="C43" s="212" t="s">
        <v>0</v>
      </c>
      <c r="E43" s="212" t="s">
        <v>1</v>
      </c>
      <c r="G43" s="212" t="s">
        <v>3</v>
      </c>
      <c r="I43" s="212" t="s">
        <v>140</v>
      </c>
      <c r="K43" s="212" t="s">
        <v>2</v>
      </c>
      <c r="L43" s="92"/>
      <c r="M43" s="212" t="s">
        <v>4</v>
      </c>
      <c r="N43" s="92"/>
      <c r="P43" s="32"/>
      <c r="Q43" s="234" t="s">
        <v>74</v>
      </c>
      <c r="R43" s="234"/>
      <c r="S43" s="28"/>
      <c r="T43" s="28"/>
      <c r="U43" s="244" t="e">
        <f>IF(AND(R40=0,T39&lt;=19),VLOOKUP(V38,Q44:R48,2,TRUE),IF(AND(R40=0,T39&lt;=29),VLOOKUP(V38,Q51:R55,2,TRUE),IF(AND(R40=0,T39&lt;=39),VLOOKUP(V38,Q57:R61,2,TRUE),IF(AND(R40=0,T39&lt;=49),VLOOKUP(V38,Q63:R67,2,TRUE),IF(AND(R40=0,T39&lt;=59),VLOOKUP(V38,Q69:R73,2,TRUE),IF(AND(R40=0,T39&lt;=69),VLOOKUP(V38,Q76:R80,2,TRUE),IF(AND(R40=1,T39&lt;=19),VLOOKUP(V38,T50:U54,2,TRUE),IF(AND(R40=1,T39&lt;=29),VLOOKUP(V38,T57:U61,2,TRUE),IF(AND(R40=1,T39&lt;=39),VLOOKUP(V38,T63:U67,2,TRUE),IF(AND(R40=1,T39&lt;=49),VLOOKUP(V38,T69:U73,2,TRUE),IF(AND(R40=1,T39&lt;=59),VLOOKUP(V38,T75:U79,2,TRUE),IF(AND(R40=1,T39&lt;=69),VLOOKUP(V38,T82:U86,2,TRUE),"-"))))))))))))</f>
        <v>#REF!</v>
      </c>
      <c r="V43" s="244"/>
      <c r="W43" s="27"/>
      <c r="X43" s="46"/>
      <c r="Y43" s="45"/>
      <c r="Z43" s="45"/>
      <c r="AA43" s="32"/>
      <c r="AB43" s="234" t="s">
        <v>74</v>
      </c>
      <c r="AC43" s="234"/>
      <c r="AD43" s="28"/>
      <c r="AE43" s="28"/>
      <c r="AF43" s="244" t="e">
        <f>IF(AND(AC40=0,AE39&lt;=19),VLOOKUP(AG38,AB44:AC48,2,TRUE),IF(AND(AC40=0,AE39&lt;=29),VLOOKUP(AG38,AB51:AC55,2,TRUE),IF(AND(AC40=0,AE39&lt;=39),VLOOKUP(AG38,AB57:AC61,2,TRUE),IF(AND(AC40=0,AE39&lt;=49),VLOOKUP(AG38,AB63:AC67,2,TRUE),IF(AND(AC40=0,AE39&lt;=59),VLOOKUP(AG38,AB69:AC73,2,TRUE),IF(AND(AC40=0,AE39&lt;=69),VLOOKUP(AG38,AB76:AC80,2,TRUE),IF(AND(AC40=1,AE39&lt;=19),VLOOKUP(AG38,AE50:AF53,2,TRUE),IF(AND(AC40=1,AE39&lt;=29),VLOOKUP(AG38,AE57:AF61,2,TRUE),IF(AND(AC40=1,AE39&lt;=39),VLOOKUP(AG38,AE63:AF67,2,TRUE),IF(AND(AC40=1,AE39&lt;=49),VLOOKUP(AG38,AE69:AF73,2,TRUE),IF(AND(AC40=1,AE39&lt;=59),VLOOKUP(AG38,AE75:AF79,2,TRUE),IF(AND(AC40=1,AE39&lt;=69),VLOOKUP(AG38,AE82:AF86,2,TRUE),"-"))))))))))))</f>
        <v>#REF!</v>
      </c>
      <c r="AG43" s="244"/>
      <c r="AH43" s="27"/>
      <c r="AK43" s="234" t="s">
        <v>73</v>
      </c>
      <c r="AL43" s="234"/>
      <c r="AN43" s="227" t="s">
        <v>73</v>
      </c>
      <c r="AO43" s="227"/>
      <c r="AV43" s="41"/>
      <c r="AW43" s="41"/>
      <c r="AX43" s="41"/>
      <c r="AY43" s="41"/>
      <c r="AZ43" s="41"/>
      <c r="BA43" s="40"/>
    </row>
    <row r="44" spans="2:53" ht="15" x14ac:dyDescent="0.2">
      <c r="B44" s="92"/>
      <c r="C44" s="110" t="str">
        <f>M10</f>
        <v>-</v>
      </c>
      <c r="E44" s="110">
        <f>G33</f>
        <v>0</v>
      </c>
      <c r="G44" s="110">
        <f>'TESTE (Caminhada 1600m)'!AL30</f>
        <v>0</v>
      </c>
      <c r="I44" s="110">
        <f>G44-E44</f>
        <v>0</v>
      </c>
      <c r="K44" s="111">
        <v>1</v>
      </c>
      <c r="L44" s="92"/>
      <c r="M44" s="112" t="str">
        <f>IF('TESTE (Caminhada 1600m)'!E44=0,"Aguardando Dados",'TESTE (Caminhada 1600m)'!E44+'TESTE (Caminhada 1600m)'!K44*('TESTE (Caminhada 1600m)'!G44-'TESTE (Caminhada 1600m)'!E44))</f>
        <v>Aguardando Dados</v>
      </c>
      <c r="N44" s="92"/>
      <c r="P44" s="32"/>
      <c r="Q44" s="50">
        <v>1</v>
      </c>
      <c r="R44" s="30" t="s">
        <v>6</v>
      </c>
      <c r="S44" s="28"/>
      <c r="T44" s="28"/>
      <c r="U44" s="28"/>
      <c r="V44" s="28"/>
      <c r="W44" s="27"/>
      <c r="X44" s="46"/>
      <c r="Y44" s="45"/>
      <c r="Z44" s="45"/>
      <c r="AA44" s="32"/>
      <c r="AB44" s="50">
        <v>1</v>
      </c>
      <c r="AC44" s="30" t="s">
        <v>6</v>
      </c>
      <c r="AD44" s="28"/>
      <c r="AE44" s="28"/>
      <c r="AF44" s="28"/>
      <c r="AG44" s="28"/>
      <c r="AH44" s="27"/>
      <c r="AK44" s="50">
        <v>1</v>
      </c>
      <c r="AL44" s="30" t="s">
        <v>15</v>
      </c>
      <c r="AN44" s="43">
        <v>1</v>
      </c>
      <c r="AO44" s="18" t="s">
        <v>15</v>
      </c>
      <c r="AV44" s="38"/>
      <c r="AW44" s="38"/>
      <c r="AX44" s="38"/>
      <c r="AY44" s="38"/>
      <c r="AZ44" s="38"/>
      <c r="BA44" s="37"/>
    </row>
    <row r="45" spans="2:53" ht="15" x14ac:dyDescent="0.2">
      <c r="B45" s="92"/>
      <c r="C45" s="113" t="str">
        <f t="shared" ref="C45:C54" si="0">C44</f>
        <v>-</v>
      </c>
      <c r="E45" s="113">
        <f t="shared" ref="E45:E54" si="1">E44</f>
        <v>0</v>
      </c>
      <c r="G45" s="113">
        <f t="shared" ref="G45:I54" si="2">G44</f>
        <v>0</v>
      </c>
      <c r="I45" s="113">
        <f t="shared" si="2"/>
        <v>0</v>
      </c>
      <c r="K45" s="114">
        <v>0.95</v>
      </c>
      <c r="L45" s="92"/>
      <c r="M45" s="115" t="str">
        <f>IF('TESTE (Caminhada 1600m)'!E45=0,"Aguardando Dados",'TESTE (Caminhada 1600m)'!E45+'TESTE (Caminhada 1600m)'!K45*('TESTE (Caminhada 1600m)'!G45-'TESTE (Caminhada 1600m)'!E45))</f>
        <v>Aguardando Dados</v>
      </c>
      <c r="N45" s="92"/>
      <c r="P45" s="32"/>
      <c r="Q45" s="50">
        <v>27</v>
      </c>
      <c r="R45" s="30" t="s">
        <v>7</v>
      </c>
      <c r="S45" s="28"/>
      <c r="T45" s="28"/>
      <c r="U45" s="28"/>
      <c r="V45" s="28"/>
      <c r="W45" s="27"/>
      <c r="X45" s="46"/>
      <c r="Y45" s="45"/>
      <c r="Z45" s="45"/>
      <c r="AA45" s="32"/>
      <c r="AB45" s="50">
        <v>12</v>
      </c>
      <c r="AC45" s="30" t="s">
        <v>7</v>
      </c>
      <c r="AD45" s="28"/>
      <c r="AE45" s="28"/>
      <c r="AF45" s="28"/>
      <c r="AG45" s="28"/>
      <c r="AH45" s="27"/>
      <c r="AK45" s="50">
        <v>24</v>
      </c>
      <c r="AL45" s="30" t="s">
        <v>6</v>
      </c>
      <c r="AN45" s="43">
        <v>25</v>
      </c>
      <c r="AO45" s="18" t="s">
        <v>6</v>
      </c>
      <c r="AV45" s="38"/>
      <c r="AW45" s="38"/>
      <c r="AX45" s="38"/>
      <c r="AY45" s="38"/>
      <c r="AZ45" s="38"/>
      <c r="BA45" s="37"/>
    </row>
    <row r="46" spans="2:53" ht="15" x14ac:dyDescent="0.2">
      <c r="B46" s="19"/>
      <c r="C46" s="116" t="str">
        <f t="shared" si="0"/>
        <v>-</v>
      </c>
      <c r="E46" s="116">
        <f t="shared" si="1"/>
        <v>0</v>
      </c>
      <c r="G46" s="116">
        <f t="shared" si="2"/>
        <v>0</v>
      </c>
      <c r="I46" s="116">
        <f t="shared" si="2"/>
        <v>0</v>
      </c>
      <c r="K46" s="117">
        <v>0.9</v>
      </c>
      <c r="M46" s="118" t="str">
        <f>IF('TESTE (Caminhada 1600m)'!E46=0,"Aguardando Dados",'TESTE (Caminhada 1600m)'!E46+'TESTE (Caminhada 1600m)'!K46*('TESTE (Caminhada 1600m)'!G46-'TESTE (Caminhada 1600m)'!E46))</f>
        <v>Aguardando Dados</v>
      </c>
      <c r="P46" s="32"/>
      <c r="Q46" s="50">
        <v>32</v>
      </c>
      <c r="R46" s="30" t="s">
        <v>66</v>
      </c>
      <c r="S46" s="28"/>
      <c r="T46" s="28"/>
      <c r="U46" s="28"/>
      <c r="V46" s="28"/>
      <c r="W46" s="27"/>
      <c r="X46" s="46"/>
      <c r="Y46" s="45"/>
      <c r="Z46" s="45"/>
      <c r="AA46" s="32"/>
      <c r="AB46" s="50">
        <v>18</v>
      </c>
      <c r="AC46" s="30" t="s">
        <v>66</v>
      </c>
      <c r="AD46" s="28"/>
      <c r="AE46" s="28"/>
      <c r="AF46" s="28"/>
      <c r="AG46" s="28"/>
      <c r="AH46" s="27"/>
      <c r="AK46" s="50">
        <v>31</v>
      </c>
      <c r="AL46" s="30" t="s">
        <v>7</v>
      </c>
      <c r="AN46" s="43">
        <v>34</v>
      </c>
      <c r="AO46" s="18" t="s">
        <v>7</v>
      </c>
      <c r="AV46" s="38"/>
      <c r="AW46" s="38"/>
      <c r="AX46" s="38"/>
      <c r="AY46" s="38"/>
      <c r="AZ46" s="38"/>
      <c r="BA46" s="37"/>
    </row>
    <row r="47" spans="2:53" ht="15" x14ac:dyDescent="0.2">
      <c r="C47" s="113" t="str">
        <f t="shared" si="0"/>
        <v>-</v>
      </c>
      <c r="E47" s="113">
        <f t="shared" si="1"/>
        <v>0</v>
      </c>
      <c r="G47" s="113">
        <f t="shared" si="2"/>
        <v>0</v>
      </c>
      <c r="I47" s="113">
        <f t="shared" si="2"/>
        <v>0</v>
      </c>
      <c r="K47" s="114">
        <v>0.85</v>
      </c>
      <c r="M47" s="115" t="str">
        <f>IF('TESTE (Caminhada 1600m)'!E47=0,"Aguardando Dados",'TESTE (Caminhada 1600m)'!E47+'TESTE (Caminhada 1600m)'!K47*('TESTE (Caminhada 1600m)'!G47-'TESTE (Caminhada 1600m)'!E47))</f>
        <v>Aguardando Dados</v>
      </c>
      <c r="P47" s="32"/>
      <c r="Q47" s="50">
        <v>36</v>
      </c>
      <c r="R47" s="30" t="s">
        <v>8</v>
      </c>
      <c r="S47" s="28"/>
      <c r="T47" s="28"/>
      <c r="U47" s="28"/>
      <c r="V47" s="28"/>
      <c r="W47" s="27"/>
      <c r="X47" s="46"/>
      <c r="Y47" s="45"/>
      <c r="Z47" s="45"/>
      <c r="AA47" s="32"/>
      <c r="AB47" s="50">
        <v>25</v>
      </c>
      <c r="AC47" s="30" t="s">
        <v>8</v>
      </c>
      <c r="AD47" s="28"/>
      <c r="AE47" s="28"/>
      <c r="AF47" s="28"/>
      <c r="AG47" s="28"/>
      <c r="AH47" s="27"/>
      <c r="AK47" s="50">
        <v>38</v>
      </c>
      <c r="AL47" s="30" t="s">
        <v>8</v>
      </c>
      <c r="AN47" s="43">
        <v>45</v>
      </c>
      <c r="AO47" s="18" t="s">
        <v>8</v>
      </c>
      <c r="AV47" s="38"/>
      <c r="AW47" s="38"/>
      <c r="AX47" s="38"/>
      <c r="AY47" s="38"/>
      <c r="AZ47" s="38"/>
      <c r="BA47" s="37"/>
    </row>
    <row r="48" spans="2:53" ht="15" x14ac:dyDescent="0.2">
      <c r="C48" s="116" t="str">
        <f t="shared" si="0"/>
        <v>-</v>
      </c>
      <c r="E48" s="116">
        <f t="shared" si="1"/>
        <v>0</v>
      </c>
      <c r="G48" s="116">
        <f t="shared" si="2"/>
        <v>0</v>
      </c>
      <c r="I48" s="116">
        <f t="shared" si="2"/>
        <v>0</v>
      </c>
      <c r="K48" s="117">
        <v>0.8</v>
      </c>
      <c r="M48" s="118" t="str">
        <f>IF('TESTE (Caminhada 1600m)'!E48=0,"Aguardando Dados",'TESTE (Caminhada 1600m)'!E48+'TESTE (Caminhada 1600m)'!K48*('TESTE (Caminhada 1600m)'!G48-'TESTE (Caminhada 1600m)'!E48))</f>
        <v>Aguardando Dados</v>
      </c>
      <c r="P48" s="32"/>
      <c r="Q48" s="48">
        <v>42</v>
      </c>
      <c r="R48" s="24" t="s">
        <v>9</v>
      </c>
      <c r="S48" s="28"/>
      <c r="T48" s="235" t="s">
        <v>72</v>
      </c>
      <c r="U48" s="235"/>
      <c r="V48" s="49"/>
      <c r="W48" s="27"/>
      <c r="X48" s="46"/>
      <c r="Y48" s="45"/>
      <c r="Z48" s="45"/>
      <c r="AA48" s="32"/>
      <c r="AB48" s="48">
        <v>33</v>
      </c>
      <c r="AC48" s="24" t="s">
        <v>9</v>
      </c>
      <c r="AD48" s="28"/>
      <c r="AE48" s="235" t="s">
        <v>72</v>
      </c>
      <c r="AF48" s="235"/>
      <c r="AG48" s="49"/>
      <c r="AH48" s="27"/>
      <c r="AK48" s="48">
        <v>49</v>
      </c>
      <c r="AL48" s="24" t="s">
        <v>9</v>
      </c>
      <c r="AN48" s="29">
        <v>53</v>
      </c>
      <c r="AO48" s="16" t="s">
        <v>9</v>
      </c>
      <c r="AV48" s="38"/>
      <c r="AW48" s="38"/>
      <c r="AX48" s="38"/>
      <c r="AY48" s="38"/>
      <c r="AZ48" s="38"/>
      <c r="BA48" s="37"/>
    </row>
    <row r="49" spans="1:53" ht="15" x14ac:dyDescent="0.2">
      <c r="C49" s="113" t="str">
        <f t="shared" si="0"/>
        <v>-</v>
      </c>
      <c r="E49" s="113">
        <f t="shared" si="1"/>
        <v>0</v>
      </c>
      <c r="G49" s="113">
        <f t="shared" si="2"/>
        <v>0</v>
      </c>
      <c r="I49" s="113">
        <f t="shared" si="2"/>
        <v>0</v>
      </c>
      <c r="K49" s="114">
        <v>0.75</v>
      </c>
      <c r="M49" s="115" t="str">
        <f>IF('TESTE (Caminhada 1600m)'!E49=0,"Aguardando Dados",'TESTE (Caminhada 1600m)'!E49+'TESTE (Caminhada 1600m)'!K49*('TESTE (Caminhada 1600m)'!G49-'TESTE (Caminhada 1600m)'!E49))</f>
        <v>Aguardando Dados</v>
      </c>
      <c r="P49" s="32"/>
      <c r="Q49" s="24"/>
      <c r="R49" s="24"/>
      <c r="S49" s="28"/>
      <c r="T49" s="227" t="s">
        <v>71</v>
      </c>
      <c r="U49" s="227"/>
      <c r="V49" s="28"/>
      <c r="W49" s="27"/>
      <c r="X49" s="46"/>
      <c r="Y49" s="45"/>
      <c r="Z49" s="45"/>
      <c r="AA49" s="32"/>
      <c r="AB49" s="24"/>
      <c r="AC49" s="24"/>
      <c r="AD49" s="28"/>
      <c r="AE49" s="227" t="s">
        <v>71</v>
      </c>
      <c r="AF49" s="227"/>
      <c r="AG49" s="28"/>
      <c r="AH49" s="27"/>
      <c r="AK49" s="24"/>
      <c r="AL49" s="24"/>
      <c r="AN49" s="16"/>
      <c r="AO49" s="16"/>
      <c r="AV49" s="47"/>
      <c r="AW49" s="47"/>
      <c r="AX49" s="242"/>
      <c r="AY49" s="242"/>
      <c r="AZ49" s="242"/>
      <c r="BA49" s="242"/>
    </row>
    <row r="50" spans="1:53" ht="15" x14ac:dyDescent="0.2">
      <c r="C50" s="116" t="str">
        <f t="shared" si="0"/>
        <v>-</v>
      </c>
      <c r="E50" s="116">
        <f t="shared" si="1"/>
        <v>0</v>
      </c>
      <c r="G50" s="116">
        <f t="shared" si="2"/>
        <v>0</v>
      </c>
      <c r="I50" s="116">
        <f t="shared" si="2"/>
        <v>0</v>
      </c>
      <c r="K50" s="117">
        <v>0.7</v>
      </c>
      <c r="M50" s="118" t="str">
        <f>IF('TESTE (Caminhada 1600m)'!E50=0,"Aguardando Dados",'TESTE (Caminhada 1600m)'!E50+'TESTE (Caminhada 1600m)'!K50*('TESTE (Caminhada 1600m)'!G50-'TESTE (Caminhada 1600m)'!E50))</f>
        <v>Aguardando Dados</v>
      </c>
      <c r="P50" s="32"/>
      <c r="Q50" s="234" t="s">
        <v>70</v>
      </c>
      <c r="R50" s="234"/>
      <c r="S50" s="28"/>
      <c r="T50" s="43">
        <v>1</v>
      </c>
      <c r="U50" s="18" t="s">
        <v>6</v>
      </c>
      <c r="V50" s="28"/>
      <c r="W50" s="27"/>
      <c r="X50" s="46"/>
      <c r="Y50" s="45"/>
      <c r="Z50" s="45"/>
      <c r="AA50" s="32"/>
      <c r="AB50" s="234" t="s">
        <v>70</v>
      </c>
      <c r="AC50" s="234"/>
      <c r="AD50" s="28"/>
      <c r="AE50" s="43">
        <v>1</v>
      </c>
      <c r="AF50" s="18" t="s">
        <v>6</v>
      </c>
      <c r="AG50" s="28"/>
      <c r="AH50" s="27"/>
      <c r="AK50" s="234" t="s">
        <v>11</v>
      </c>
      <c r="AL50" s="234"/>
      <c r="AN50" s="227" t="s">
        <v>11</v>
      </c>
      <c r="AO50" s="227"/>
      <c r="AV50" s="19"/>
      <c r="AW50" s="19"/>
      <c r="AX50" s="19"/>
      <c r="AY50" s="19"/>
      <c r="AZ50" s="19"/>
      <c r="BA50" s="19"/>
    </row>
    <row r="51" spans="1:53" ht="15" x14ac:dyDescent="0.2">
      <c r="C51" s="113" t="str">
        <f t="shared" si="0"/>
        <v>-</v>
      </c>
      <c r="E51" s="113">
        <f t="shared" si="1"/>
        <v>0</v>
      </c>
      <c r="G51" s="113">
        <f t="shared" si="2"/>
        <v>0</v>
      </c>
      <c r="I51" s="113">
        <f t="shared" si="2"/>
        <v>0</v>
      </c>
      <c r="K51" s="114">
        <v>0.65</v>
      </c>
      <c r="M51" s="115" t="str">
        <f>IF('TESTE (Caminhada 1600m)'!E51=0,"Aguardando Dados",'TESTE (Caminhada 1600m)'!E51+'TESTE (Caminhada 1600m)'!K51*('TESTE (Caminhada 1600m)'!G51-'TESTE (Caminhada 1600m)'!E51))</f>
        <v>Aguardando Dados</v>
      </c>
      <c r="P51" s="32"/>
      <c r="Q51" s="34">
        <v>1</v>
      </c>
      <c r="R51" s="30" t="s">
        <v>6</v>
      </c>
      <c r="S51" s="28"/>
      <c r="T51" s="43">
        <v>33</v>
      </c>
      <c r="U51" s="18" t="s">
        <v>7</v>
      </c>
      <c r="V51" s="28"/>
      <c r="W51" s="27"/>
      <c r="X51" s="46"/>
      <c r="Y51" s="45"/>
      <c r="Z51" s="45"/>
      <c r="AA51" s="32"/>
      <c r="AB51" s="34">
        <v>1</v>
      </c>
      <c r="AC51" s="30" t="s">
        <v>6</v>
      </c>
      <c r="AD51" s="28"/>
      <c r="AE51" s="43">
        <v>18</v>
      </c>
      <c r="AF51" s="18" t="s">
        <v>7</v>
      </c>
      <c r="AG51" s="28"/>
      <c r="AH51" s="27"/>
      <c r="AK51" s="34">
        <v>1</v>
      </c>
      <c r="AL51" s="30" t="s">
        <v>15</v>
      </c>
      <c r="AN51" s="33">
        <v>1</v>
      </c>
      <c r="AO51" s="18" t="s">
        <v>15</v>
      </c>
      <c r="AV51" s="19"/>
      <c r="AW51" s="19"/>
      <c r="AX51" s="19"/>
      <c r="AY51" s="19"/>
      <c r="AZ51" s="19"/>
      <c r="BA51" s="19"/>
    </row>
    <row r="52" spans="1:53" ht="15" x14ac:dyDescent="0.2">
      <c r="C52" s="116" t="str">
        <f t="shared" si="0"/>
        <v>-</v>
      </c>
      <c r="E52" s="116">
        <f t="shared" si="1"/>
        <v>0</v>
      </c>
      <c r="G52" s="116">
        <f t="shared" si="2"/>
        <v>0</v>
      </c>
      <c r="I52" s="116">
        <f t="shared" si="2"/>
        <v>0</v>
      </c>
      <c r="K52" s="117">
        <v>0.6</v>
      </c>
      <c r="M52" s="118" t="str">
        <f>IF('TESTE (Caminhada 1600m)'!E52=0,"Aguardando Dados",'TESTE (Caminhada 1600m)'!E52+'TESTE (Caminhada 1600m)'!K52*('TESTE (Caminhada 1600m)'!G52-'TESTE (Caminhada 1600m)'!E52))</f>
        <v>Aguardando Dados</v>
      </c>
      <c r="P52" s="32"/>
      <c r="Q52" s="34">
        <v>21</v>
      </c>
      <c r="R52" s="30" t="s">
        <v>7</v>
      </c>
      <c r="S52" s="28"/>
      <c r="T52" s="43">
        <v>38</v>
      </c>
      <c r="U52" s="18" t="s">
        <v>66</v>
      </c>
      <c r="V52" s="28"/>
      <c r="W52" s="27"/>
      <c r="X52" s="46"/>
      <c r="Y52" s="45"/>
      <c r="Z52" s="45"/>
      <c r="AA52" s="32"/>
      <c r="AB52" s="34">
        <v>10</v>
      </c>
      <c r="AC52" s="30" t="s">
        <v>7</v>
      </c>
      <c r="AD52" s="28"/>
      <c r="AE52" s="43">
        <v>23</v>
      </c>
      <c r="AF52" s="18" t="s">
        <v>66</v>
      </c>
      <c r="AG52" s="28"/>
      <c r="AH52" s="27"/>
      <c r="AK52" s="34">
        <v>20</v>
      </c>
      <c r="AL52" s="30" t="s">
        <v>6</v>
      </c>
      <c r="AN52" s="33">
        <v>23</v>
      </c>
      <c r="AO52" s="18" t="s">
        <v>6</v>
      </c>
      <c r="AV52" s="236"/>
      <c r="AW52" s="236"/>
      <c r="AX52" s="236"/>
      <c r="AY52" s="236"/>
      <c r="AZ52" s="236"/>
      <c r="BA52" s="236"/>
    </row>
    <row r="53" spans="1:53" ht="15" x14ac:dyDescent="0.2">
      <c r="C53" s="113" t="str">
        <f t="shared" si="0"/>
        <v>-</v>
      </c>
      <c r="E53" s="113">
        <f t="shared" si="1"/>
        <v>0</v>
      </c>
      <c r="G53" s="113">
        <f t="shared" si="2"/>
        <v>0</v>
      </c>
      <c r="I53" s="113">
        <f t="shared" si="2"/>
        <v>0</v>
      </c>
      <c r="K53" s="114">
        <v>0.55000000000000004</v>
      </c>
      <c r="M53" s="115" t="str">
        <f>IF('TESTE (Caminhada 1600m)'!E53=0,"Aguardando Dados",'TESTE (Caminhada 1600m)'!E53+'TESTE (Caminhada 1600m)'!K53*('TESTE (Caminhada 1600m)'!G53-'TESTE (Caminhada 1600m)'!E53))</f>
        <v>Aguardando Dados</v>
      </c>
      <c r="O53" s="44"/>
      <c r="P53" s="32"/>
      <c r="Q53" s="34">
        <v>25</v>
      </c>
      <c r="R53" s="30" t="s">
        <v>66</v>
      </c>
      <c r="S53" s="28"/>
      <c r="T53" s="43">
        <v>42</v>
      </c>
      <c r="U53" s="18" t="s">
        <v>8</v>
      </c>
      <c r="V53" s="28"/>
      <c r="W53" s="27"/>
      <c r="X53" s="27"/>
      <c r="AA53" s="32"/>
      <c r="AB53" s="34">
        <v>15</v>
      </c>
      <c r="AC53" s="30" t="s">
        <v>66</v>
      </c>
      <c r="AD53" s="28"/>
      <c r="AE53" s="43">
        <v>29</v>
      </c>
      <c r="AF53" s="18" t="s">
        <v>8</v>
      </c>
      <c r="AG53" s="28"/>
      <c r="AH53" s="27"/>
      <c r="AK53" s="34">
        <v>28</v>
      </c>
      <c r="AL53" s="30" t="s">
        <v>7</v>
      </c>
      <c r="AN53" s="36">
        <v>31</v>
      </c>
      <c r="AO53" s="18" t="s">
        <v>7</v>
      </c>
      <c r="AV53" s="237"/>
      <c r="AW53" s="237"/>
      <c r="AX53" s="237"/>
      <c r="AY53" s="237"/>
      <c r="AZ53" s="237"/>
      <c r="BA53" s="237"/>
    </row>
    <row r="54" spans="1:53" ht="16" thickBot="1" x14ac:dyDescent="0.25">
      <c r="C54" s="119" t="str">
        <f t="shared" si="0"/>
        <v>-</v>
      </c>
      <c r="E54" s="119">
        <f t="shared" si="1"/>
        <v>0</v>
      </c>
      <c r="G54" s="119">
        <f t="shared" si="2"/>
        <v>0</v>
      </c>
      <c r="I54" s="119">
        <f t="shared" si="2"/>
        <v>0</v>
      </c>
      <c r="K54" s="120">
        <v>0.5</v>
      </c>
      <c r="M54" s="121" t="str">
        <f>IF('TESTE (Caminhada 1600m)'!E54=0,"Aguardando Dados",'TESTE (Caminhada 1600m)'!E54+'TESTE (Caminhada 1600m)'!K54*('TESTE (Caminhada 1600m)'!G54-'TESTE (Caminhada 1600m)'!E54))</f>
        <v>Aguardando Dados</v>
      </c>
      <c r="P54" s="32"/>
      <c r="Q54" s="34">
        <v>31</v>
      </c>
      <c r="R54" s="30" t="s">
        <v>8</v>
      </c>
      <c r="S54" s="28"/>
      <c r="T54" s="29">
        <v>48</v>
      </c>
      <c r="U54" s="16" t="s">
        <v>9</v>
      </c>
      <c r="V54" s="28"/>
      <c r="W54" s="27"/>
      <c r="X54" s="27"/>
      <c r="AA54" s="32"/>
      <c r="AB54" s="34">
        <v>21</v>
      </c>
      <c r="AC54" s="30" t="s">
        <v>8</v>
      </c>
      <c r="AD54" s="28"/>
      <c r="AE54" s="29">
        <v>39</v>
      </c>
      <c r="AF54" s="16" t="s">
        <v>9</v>
      </c>
      <c r="AG54" s="28"/>
      <c r="AH54" s="27"/>
      <c r="AK54" s="34">
        <v>38</v>
      </c>
      <c r="AL54" s="30" t="s">
        <v>8</v>
      </c>
      <c r="AN54" s="36">
        <v>39</v>
      </c>
      <c r="AO54" s="18" t="s">
        <v>8</v>
      </c>
      <c r="AV54" s="41"/>
      <c r="AW54" s="41"/>
      <c r="AX54" s="41"/>
      <c r="AY54" s="41"/>
      <c r="AZ54" s="41"/>
      <c r="BA54" s="40"/>
    </row>
    <row r="55" spans="1:53" ht="15" x14ac:dyDescent="0.2">
      <c r="P55" s="32"/>
      <c r="Q55" s="31">
        <v>36</v>
      </c>
      <c r="R55" s="24" t="s">
        <v>9</v>
      </c>
      <c r="S55" s="28"/>
      <c r="T55" s="16"/>
      <c r="U55" s="16"/>
      <c r="V55" s="28"/>
      <c r="W55" s="27"/>
      <c r="X55" s="27"/>
      <c r="AA55" s="32"/>
      <c r="AB55" s="31">
        <v>30</v>
      </c>
      <c r="AC55" s="24" t="s">
        <v>9</v>
      </c>
      <c r="AD55" s="28"/>
      <c r="AE55" s="16"/>
      <c r="AF55" s="16"/>
      <c r="AG55" s="28"/>
      <c r="AH55" s="27"/>
      <c r="AK55" s="31">
        <v>45</v>
      </c>
      <c r="AL55" s="24" t="s">
        <v>9</v>
      </c>
      <c r="AN55" s="29">
        <v>49</v>
      </c>
      <c r="AO55" s="16" t="s">
        <v>9</v>
      </c>
      <c r="AV55" s="38"/>
      <c r="AW55" s="38"/>
      <c r="AX55" s="38"/>
      <c r="AY55" s="38"/>
      <c r="AZ55" s="38"/>
      <c r="BA55" s="37"/>
    </row>
    <row r="56" spans="1:53" ht="15" hidden="1" x14ac:dyDescent="0.2">
      <c r="P56" s="32"/>
      <c r="Q56" s="238" t="s">
        <v>68</v>
      </c>
      <c r="R56" s="239"/>
      <c r="S56" s="28"/>
      <c r="T56" s="227" t="s">
        <v>10</v>
      </c>
      <c r="U56" s="227"/>
      <c r="V56" s="28"/>
      <c r="W56" s="27"/>
      <c r="X56" s="27"/>
      <c r="AA56" s="32"/>
      <c r="AB56" s="238" t="s">
        <v>68</v>
      </c>
      <c r="AC56" s="239"/>
      <c r="AD56" s="28"/>
      <c r="AE56" s="227" t="s">
        <v>10</v>
      </c>
      <c r="AF56" s="227"/>
      <c r="AG56" s="28"/>
      <c r="AH56" s="27"/>
      <c r="AK56" s="238" t="s">
        <v>12</v>
      </c>
      <c r="AL56" s="239"/>
      <c r="AN56" s="240" t="s">
        <v>12</v>
      </c>
      <c r="AO56" s="241"/>
      <c r="AV56" s="38"/>
      <c r="AW56" s="38"/>
      <c r="AX56" s="38"/>
      <c r="AY56" s="38"/>
      <c r="AZ56" s="38"/>
      <c r="BA56" s="37"/>
    </row>
    <row r="57" spans="1:53" ht="14.5" hidden="1" customHeight="1" x14ac:dyDescent="0.2">
      <c r="B57" s="251" t="s">
        <v>100</v>
      </c>
      <c r="C57" s="251"/>
      <c r="D57" s="251"/>
      <c r="E57" s="251"/>
      <c r="F57" s="251"/>
      <c r="G57" s="251"/>
      <c r="H57" s="251"/>
      <c r="I57" s="251"/>
      <c r="J57" s="251"/>
      <c r="K57" s="251"/>
      <c r="L57" s="251"/>
      <c r="M57" s="251"/>
      <c r="N57" s="251"/>
      <c r="P57" s="32"/>
      <c r="Q57" s="34">
        <v>1</v>
      </c>
      <c r="R57" s="30" t="s">
        <v>6</v>
      </c>
      <c r="S57" s="28"/>
      <c r="T57" s="33">
        <v>1</v>
      </c>
      <c r="U57" s="18" t="s">
        <v>6</v>
      </c>
      <c r="V57" s="28"/>
      <c r="W57" s="27"/>
      <c r="X57" s="27"/>
      <c r="AA57" s="32"/>
      <c r="AB57" s="34">
        <v>1</v>
      </c>
      <c r="AC57" s="30" t="s">
        <v>6</v>
      </c>
      <c r="AD57" s="28"/>
      <c r="AE57" s="33">
        <v>1</v>
      </c>
      <c r="AF57" s="18" t="s">
        <v>6</v>
      </c>
      <c r="AG57" s="28"/>
      <c r="AH57" s="27"/>
      <c r="AK57" s="34">
        <v>1</v>
      </c>
      <c r="AL57" s="30" t="s">
        <v>15</v>
      </c>
      <c r="AN57" s="33">
        <v>1</v>
      </c>
      <c r="AO57" s="18" t="s">
        <v>15</v>
      </c>
      <c r="AV57" s="38"/>
      <c r="AW57" s="38"/>
      <c r="AX57" s="38"/>
      <c r="AY57" s="38"/>
      <c r="AZ57" s="38"/>
      <c r="BA57" s="37"/>
    </row>
    <row r="58" spans="1:53" ht="14.5" hidden="1" customHeight="1" x14ac:dyDescent="0.2">
      <c r="B58" s="251"/>
      <c r="C58" s="251"/>
      <c r="D58" s="251"/>
      <c r="E58" s="251"/>
      <c r="F58" s="251"/>
      <c r="G58" s="251"/>
      <c r="H58" s="251"/>
      <c r="I58" s="251"/>
      <c r="J58" s="251"/>
      <c r="K58" s="251"/>
      <c r="L58" s="251"/>
      <c r="M58" s="251"/>
      <c r="N58" s="251"/>
      <c r="P58" s="32"/>
      <c r="Q58" s="34">
        <v>15</v>
      </c>
      <c r="R58" s="30" t="s">
        <v>7</v>
      </c>
      <c r="S58" s="28"/>
      <c r="T58" s="33">
        <v>29</v>
      </c>
      <c r="U58" s="18" t="s">
        <v>7</v>
      </c>
      <c r="V58" s="28"/>
      <c r="W58" s="27"/>
      <c r="X58" s="27"/>
      <c r="AA58" s="32"/>
      <c r="AB58" s="34">
        <v>8</v>
      </c>
      <c r="AC58" s="30" t="s">
        <v>7</v>
      </c>
      <c r="AD58" s="28"/>
      <c r="AE58" s="33">
        <v>17</v>
      </c>
      <c r="AF58" s="18" t="s">
        <v>7</v>
      </c>
      <c r="AG58" s="28"/>
      <c r="AH58" s="27"/>
      <c r="AK58" s="34">
        <v>17</v>
      </c>
      <c r="AL58" s="30" t="s">
        <v>6</v>
      </c>
      <c r="AN58" s="33">
        <v>20</v>
      </c>
      <c r="AO58" s="18" t="s">
        <v>6</v>
      </c>
      <c r="AV58" s="38"/>
      <c r="AW58" s="38"/>
      <c r="AX58" s="38"/>
      <c r="AY58" s="38"/>
      <c r="AZ58" s="38"/>
      <c r="BA58" s="37"/>
    </row>
    <row r="59" spans="1:53" ht="15" hidden="1" x14ac:dyDescent="0.2">
      <c r="P59" s="32"/>
      <c r="Q59" s="35">
        <v>20</v>
      </c>
      <c r="R59" s="24" t="s">
        <v>66</v>
      </c>
      <c r="S59" s="28"/>
      <c r="T59" s="36">
        <v>33</v>
      </c>
      <c r="U59" s="16" t="s">
        <v>66</v>
      </c>
      <c r="V59" s="28"/>
      <c r="W59" s="27"/>
      <c r="X59" s="27"/>
      <c r="AA59" s="32"/>
      <c r="AB59" s="35">
        <v>13</v>
      </c>
      <c r="AC59" s="24" t="s">
        <v>66</v>
      </c>
      <c r="AD59" s="28"/>
      <c r="AE59" s="36">
        <v>22</v>
      </c>
      <c r="AF59" s="16" t="s">
        <v>66</v>
      </c>
      <c r="AG59" s="28"/>
      <c r="AH59" s="27"/>
      <c r="AK59" s="35">
        <v>24</v>
      </c>
      <c r="AL59" s="30" t="s">
        <v>7</v>
      </c>
      <c r="AN59" s="33">
        <v>27</v>
      </c>
      <c r="AO59" s="18" t="s">
        <v>7</v>
      </c>
      <c r="AV59" s="38"/>
      <c r="AW59" s="38"/>
      <c r="AX59" s="38"/>
      <c r="AY59" s="38"/>
      <c r="AZ59" s="38"/>
      <c r="BA59" s="37"/>
    </row>
    <row r="60" spans="1:53" ht="15" hidden="1" x14ac:dyDescent="0.2">
      <c r="D60" s="95"/>
      <c r="E60" s="122" t="s">
        <v>101</v>
      </c>
      <c r="F60" s="122"/>
      <c r="G60" s="123" t="s">
        <v>106</v>
      </c>
      <c r="H60" s="122"/>
      <c r="I60" s="124">
        <f>IF($K$33="-","-",(((($AJ$82-AJ99)/60)+$AJ$84)/1440))</f>
        <v>0</v>
      </c>
      <c r="J60" s="122" t="s">
        <v>110</v>
      </c>
      <c r="K60" s="125">
        <f>IF($K$33="-","-",(((($AJ$82-AK99)/60)+$AJ$84)/1440))</f>
        <v>0</v>
      </c>
      <c r="P60" s="32"/>
      <c r="Q60" s="35">
        <v>24</v>
      </c>
      <c r="R60" s="24" t="s">
        <v>8</v>
      </c>
      <c r="S60" s="28"/>
      <c r="T60" s="36">
        <v>37</v>
      </c>
      <c r="U60" s="16" t="s">
        <v>8</v>
      </c>
      <c r="V60" s="28"/>
      <c r="W60" s="27"/>
      <c r="X60" s="27"/>
      <c r="AA60" s="32"/>
      <c r="AB60" s="35">
        <v>20</v>
      </c>
      <c r="AC60" s="24" t="s">
        <v>8</v>
      </c>
      <c r="AD60" s="28"/>
      <c r="AE60" s="36">
        <v>19</v>
      </c>
      <c r="AF60" s="16" t="s">
        <v>8</v>
      </c>
      <c r="AG60" s="28"/>
      <c r="AH60" s="27"/>
      <c r="AK60" s="35">
        <v>31</v>
      </c>
      <c r="AL60" s="30" t="s">
        <v>8</v>
      </c>
      <c r="AN60" s="33">
        <v>36</v>
      </c>
      <c r="AO60" s="18" t="s">
        <v>8</v>
      </c>
    </row>
    <row r="61" spans="1:53" ht="15" hidden="1" x14ac:dyDescent="0.2">
      <c r="A61" s="92"/>
      <c r="B61" s="92"/>
      <c r="D61" s="96"/>
      <c r="E61" s="126" t="s">
        <v>102</v>
      </c>
      <c r="F61" s="126"/>
      <c r="G61" s="126" t="s">
        <v>107</v>
      </c>
      <c r="H61" s="126"/>
      <c r="I61" s="127">
        <f>IF($K$33="-","-",(((($AJ$82-AJ100)/60)+$AJ$84)/1440))</f>
        <v>0</v>
      </c>
      <c r="J61" s="126" t="s">
        <v>110</v>
      </c>
      <c r="K61" s="128">
        <f>IF($K$33="-","-",(((($AJ$82-AK100)/60)+$AJ$84)/1440))</f>
        <v>0</v>
      </c>
      <c r="N61" s="92"/>
      <c r="O61" s="92"/>
      <c r="P61" s="32"/>
      <c r="Q61" s="31">
        <v>29</v>
      </c>
      <c r="R61" s="24" t="s">
        <v>9</v>
      </c>
      <c r="S61" s="28"/>
      <c r="T61" s="29">
        <v>43</v>
      </c>
      <c r="U61" s="16" t="s">
        <v>9</v>
      </c>
      <c r="V61" s="28"/>
      <c r="W61" s="27"/>
      <c r="X61" s="27"/>
      <c r="AA61" s="32"/>
      <c r="AB61" s="31">
        <v>27</v>
      </c>
      <c r="AC61" s="24" t="s">
        <v>9</v>
      </c>
      <c r="AD61" s="28"/>
      <c r="AE61" s="29">
        <v>36</v>
      </c>
      <c r="AF61" s="16" t="s">
        <v>9</v>
      </c>
      <c r="AG61" s="28"/>
      <c r="AH61" s="27"/>
      <c r="AK61" s="31">
        <v>42</v>
      </c>
      <c r="AL61" s="24" t="s">
        <v>9</v>
      </c>
      <c r="AN61" s="29">
        <v>45</v>
      </c>
      <c r="AO61" s="16" t="s">
        <v>9</v>
      </c>
    </row>
    <row r="62" spans="1:53" ht="15" hidden="1" x14ac:dyDescent="0.2">
      <c r="A62" s="92"/>
      <c r="B62" s="92"/>
      <c r="D62" s="96"/>
      <c r="E62" s="129" t="s">
        <v>103</v>
      </c>
      <c r="F62" s="129"/>
      <c r="G62" s="129" t="s">
        <v>108</v>
      </c>
      <c r="H62" s="129"/>
      <c r="I62" s="130">
        <f>IF($K$33="-","-",(((($AJ$82-AJ101)/60)+$AJ$84)/1440))</f>
        <v>0</v>
      </c>
      <c r="J62" s="129" t="s">
        <v>110</v>
      </c>
      <c r="K62" s="131">
        <f>IF($K$33="-","-",(((($AJ$82-AK101)/60)+$AJ$84)/1440))</f>
        <v>0</v>
      </c>
      <c r="N62" s="92"/>
      <c r="O62" s="92"/>
      <c r="P62" s="32"/>
      <c r="Q62" s="234" t="s">
        <v>67</v>
      </c>
      <c r="R62" s="234"/>
      <c r="S62" s="28"/>
      <c r="T62" s="227" t="s">
        <v>11</v>
      </c>
      <c r="U62" s="227"/>
      <c r="V62" s="28"/>
      <c r="W62" s="27"/>
      <c r="X62" s="27"/>
      <c r="AA62" s="32"/>
      <c r="AB62" s="234" t="s">
        <v>67</v>
      </c>
      <c r="AC62" s="234"/>
      <c r="AD62" s="28"/>
      <c r="AE62" s="227" t="s">
        <v>11</v>
      </c>
      <c r="AF62" s="227"/>
      <c r="AG62" s="28"/>
      <c r="AH62" s="27"/>
      <c r="AK62" s="234" t="s">
        <v>13</v>
      </c>
      <c r="AL62" s="234"/>
      <c r="AN62" s="227" t="s">
        <v>13</v>
      </c>
      <c r="AO62" s="227"/>
    </row>
    <row r="63" spans="1:53" ht="15" hidden="1" x14ac:dyDescent="0.2">
      <c r="A63" s="92"/>
      <c r="B63" s="92"/>
      <c r="D63" s="96"/>
      <c r="E63" s="132" t="s">
        <v>104</v>
      </c>
      <c r="F63" s="132"/>
      <c r="G63" s="132" t="s">
        <v>109</v>
      </c>
      <c r="H63" s="132"/>
      <c r="I63" s="133">
        <f>IF($K$33="-","-",(((($AJ$82-AJ102)/60)+$AJ$84)/1440))</f>
        <v>0</v>
      </c>
      <c r="J63" s="132" t="s">
        <v>110</v>
      </c>
      <c r="K63" s="134">
        <f>IF($K$33="-","-",(((($AJ$82-AK102)/60)+$AJ$84)/1440))</f>
        <v>0</v>
      </c>
      <c r="N63" s="92"/>
      <c r="O63" s="92"/>
      <c r="P63" s="32"/>
      <c r="Q63" s="34">
        <v>1</v>
      </c>
      <c r="R63" s="30" t="s">
        <v>6</v>
      </c>
      <c r="S63" s="28"/>
      <c r="T63" s="33">
        <v>1</v>
      </c>
      <c r="U63" s="18" t="s">
        <v>6</v>
      </c>
      <c r="V63" s="28"/>
      <c r="W63" s="27"/>
      <c r="X63" s="27"/>
      <c r="AA63" s="32"/>
      <c r="AB63" s="34">
        <v>1</v>
      </c>
      <c r="AC63" s="30" t="s">
        <v>6</v>
      </c>
      <c r="AD63" s="28"/>
      <c r="AE63" s="33">
        <v>1</v>
      </c>
      <c r="AF63" s="18" t="s">
        <v>6</v>
      </c>
      <c r="AG63" s="28"/>
      <c r="AH63" s="27"/>
      <c r="AK63" s="34">
        <v>1</v>
      </c>
      <c r="AL63" s="30" t="s">
        <v>15</v>
      </c>
      <c r="AN63" s="33">
        <v>1</v>
      </c>
      <c r="AO63" s="18" t="s">
        <v>15</v>
      </c>
    </row>
    <row r="64" spans="1:53" ht="15" hidden="1" x14ac:dyDescent="0.2">
      <c r="A64" s="92"/>
      <c r="B64" s="92"/>
      <c r="D64" s="96"/>
      <c r="E64" s="135" t="s">
        <v>105</v>
      </c>
      <c r="F64" s="135"/>
      <c r="G64" s="135" t="s">
        <v>129</v>
      </c>
      <c r="H64" s="135"/>
      <c r="I64" s="136">
        <f>IF($K$33="-","-",(((($AJ$82-AJ103)/60)+$AJ$84)/1440))</f>
        <v>0</v>
      </c>
      <c r="J64" s="135" t="s">
        <v>110</v>
      </c>
      <c r="K64" s="137">
        <f>IF($K$33="-","-",(((($AJ$82-AK103)/60)+$AJ$84)/1440))</f>
        <v>0</v>
      </c>
      <c r="N64" s="92"/>
      <c r="O64" s="92"/>
      <c r="P64" s="32"/>
      <c r="Q64" s="34">
        <v>7</v>
      </c>
      <c r="R64" s="30" t="s">
        <v>7</v>
      </c>
      <c r="S64" s="28"/>
      <c r="T64" s="33">
        <v>22</v>
      </c>
      <c r="U64" s="18" t="s">
        <v>7</v>
      </c>
      <c r="V64" s="28"/>
      <c r="W64" s="27"/>
      <c r="X64" s="27"/>
      <c r="AA64" s="32"/>
      <c r="AB64" s="34">
        <v>5</v>
      </c>
      <c r="AC64" s="30" t="s">
        <v>7</v>
      </c>
      <c r="AD64" s="28"/>
      <c r="AE64" s="33">
        <v>12</v>
      </c>
      <c r="AF64" s="18" t="s">
        <v>7</v>
      </c>
      <c r="AG64" s="28"/>
      <c r="AH64" s="27"/>
      <c r="AK64" s="34">
        <v>15</v>
      </c>
      <c r="AL64" s="30" t="s">
        <v>6</v>
      </c>
      <c r="AN64" s="33">
        <v>18</v>
      </c>
      <c r="AO64" s="18" t="s">
        <v>6</v>
      </c>
    </row>
    <row r="65" spans="1:41" ht="15" hidden="1" x14ac:dyDescent="0.2">
      <c r="A65" s="92"/>
      <c r="B65" s="92"/>
      <c r="C65" s="100"/>
      <c r="D65" s="100"/>
      <c r="E65" s="174"/>
      <c r="F65" s="174"/>
      <c r="G65" s="45"/>
      <c r="H65" s="45"/>
      <c r="I65" s="45"/>
      <c r="J65" s="45"/>
      <c r="K65" s="45"/>
      <c r="L65" s="45"/>
      <c r="M65" s="45"/>
      <c r="N65" s="92"/>
      <c r="O65" s="92"/>
      <c r="P65" s="32"/>
      <c r="Q65" s="34">
        <v>15</v>
      </c>
      <c r="R65" s="30" t="s">
        <v>66</v>
      </c>
      <c r="S65" s="28"/>
      <c r="T65" s="33">
        <v>27</v>
      </c>
      <c r="U65" s="18" t="s">
        <v>66</v>
      </c>
      <c r="V65" s="28"/>
      <c r="W65" s="27"/>
      <c r="X65" s="27"/>
      <c r="AA65" s="32"/>
      <c r="AB65" s="34">
        <v>11</v>
      </c>
      <c r="AC65" s="30" t="s">
        <v>66</v>
      </c>
      <c r="AD65" s="28"/>
      <c r="AE65" s="33">
        <v>17</v>
      </c>
      <c r="AF65" s="18" t="s">
        <v>66</v>
      </c>
      <c r="AG65" s="28"/>
      <c r="AH65" s="27"/>
      <c r="AK65" s="34">
        <v>21</v>
      </c>
      <c r="AL65" s="30" t="s">
        <v>7</v>
      </c>
      <c r="AN65" s="33">
        <v>25</v>
      </c>
      <c r="AO65" s="18" t="s">
        <v>7</v>
      </c>
    </row>
    <row r="66" spans="1:41" ht="15" hidden="1" x14ac:dyDescent="0.2">
      <c r="A66" s="92"/>
      <c r="B66" s="92"/>
      <c r="C66" s="100"/>
      <c r="D66" s="100"/>
      <c r="E66" s="174"/>
      <c r="F66" s="19"/>
      <c r="G66" s="45"/>
      <c r="H66" s="45"/>
      <c r="I66" s="45"/>
      <c r="J66" s="45"/>
      <c r="K66" s="45"/>
      <c r="L66" s="45"/>
      <c r="M66" s="45"/>
      <c r="N66" s="92"/>
      <c r="O66" s="92"/>
      <c r="P66" s="32"/>
      <c r="Q66" s="34">
        <v>20</v>
      </c>
      <c r="R66" s="30" t="s">
        <v>8</v>
      </c>
      <c r="S66" s="28"/>
      <c r="T66" s="33">
        <v>31</v>
      </c>
      <c r="U66" s="18" t="s">
        <v>8</v>
      </c>
      <c r="V66" s="28"/>
      <c r="W66" s="27"/>
      <c r="X66" s="27"/>
      <c r="AA66" s="32"/>
      <c r="AB66" s="34">
        <v>15</v>
      </c>
      <c r="AC66" s="30" t="s">
        <v>8</v>
      </c>
      <c r="AD66" s="28"/>
      <c r="AE66" s="33">
        <v>22</v>
      </c>
      <c r="AF66" s="18" t="s">
        <v>8</v>
      </c>
      <c r="AG66" s="28"/>
      <c r="AH66" s="27"/>
      <c r="AK66" s="34">
        <v>28</v>
      </c>
      <c r="AL66" s="30" t="s">
        <v>8</v>
      </c>
      <c r="AN66" s="33">
        <v>34</v>
      </c>
      <c r="AO66" s="18" t="s">
        <v>8</v>
      </c>
    </row>
    <row r="67" spans="1:41" ht="15" x14ac:dyDescent="0.2">
      <c r="A67" s="92"/>
      <c r="B67" s="220" t="s">
        <v>111</v>
      </c>
      <c r="C67" s="220"/>
      <c r="D67" s="220"/>
      <c r="E67" s="220"/>
      <c r="F67" s="220"/>
      <c r="G67" s="220"/>
      <c r="H67" s="220"/>
      <c r="I67" s="220"/>
      <c r="J67" s="220"/>
      <c r="K67" s="220"/>
      <c r="L67" s="220"/>
      <c r="M67" s="220"/>
      <c r="N67" s="220"/>
      <c r="O67" s="92"/>
      <c r="P67" s="32"/>
      <c r="Q67" s="31">
        <v>25</v>
      </c>
      <c r="R67" s="24" t="s">
        <v>9</v>
      </c>
      <c r="S67" s="28"/>
      <c r="T67" s="29">
        <v>36</v>
      </c>
      <c r="U67" s="16" t="s">
        <v>9</v>
      </c>
      <c r="V67" s="28"/>
      <c r="W67" s="27"/>
      <c r="X67" s="27"/>
      <c r="AA67" s="32"/>
      <c r="AB67" s="31">
        <v>24</v>
      </c>
      <c r="AC67" s="24" t="s">
        <v>9</v>
      </c>
      <c r="AD67" s="28"/>
      <c r="AE67" s="29">
        <v>30</v>
      </c>
      <c r="AF67" s="16" t="s">
        <v>9</v>
      </c>
      <c r="AG67" s="28"/>
      <c r="AH67" s="27"/>
      <c r="AK67" s="31">
        <v>38</v>
      </c>
      <c r="AL67" s="24" t="s">
        <v>9</v>
      </c>
      <c r="AN67" s="29">
        <v>43</v>
      </c>
      <c r="AO67" s="16" t="s">
        <v>9</v>
      </c>
    </row>
    <row r="68" spans="1:41" ht="15" x14ac:dyDescent="0.2">
      <c r="A68" s="92"/>
      <c r="B68" s="220"/>
      <c r="C68" s="220"/>
      <c r="D68" s="220"/>
      <c r="E68" s="220"/>
      <c r="F68" s="220"/>
      <c r="G68" s="220"/>
      <c r="H68" s="220"/>
      <c r="I68" s="220"/>
      <c r="J68" s="220"/>
      <c r="K68" s="220"/>
      <c r="L68" s="220"/>
      <c r="M68" s="220"/>
      <c r="N68" s="220"/>
      <c r="O68" s="92"/>
      <c r="P68" s="32"/>
      <c r="Q68" s="234" t="s">
        <v>13</v>
      </c>
      <c r="R68" s="234"/>
      <c r="S68" s="28"/>
      <c r="T68" s="227" t="s">
        <v>67</v>
      </c>
      <c r="U68" s="227"/>
      <c r="V68" s="28"/>
      <c r="W68" s="27"/>
      <c r="X68" s="27"/>
      <c r="AA68" s="32"/>
      <c r="AB68" s="234" t="s">
        <v>13</v>
      </c>
      <c r="AC68" s="234"/>
      <c r="AD68" s="28"/>
      <c r="AE68" s="227" t="s">
        <v>67</v>
      </c>
      <c r="AF68" s="227"/>
      <c r="AG68" s="28"/>
      <c r="AH68" s="27"/>
      <c r="AK68" s="234" t="s">
        <v>14</v>
      </c>
      <c r="AL68" s="234"/>
      <c r="AN68" s="227" t="s">
        <v>14</v>
      </c>
      <c r="AO68" s="227"/>
    </row>
    <row r="69" spans="1:41" ht="15" hidden="1" x14ac:dyDescent="0.2">
      <c r="A69" s="92"/>
      <c r="B69" s="92"/>
      <c r="C69" s="45"/>
      <c r="D69" s="45"/>
      <c r="E69" s="174"/>
      <c r="F69" s="19"/>
      <c r="G69" s="45"/>
      <c r="H69" s="45"/>
      <c r="I69" s="45"/>
      <c r="J69" s="45"/>
      <c r="K69" s="45"/>
      <c r="L69" s="45"/>
      <c r="M69" s="45"/>
      <c r="N69" s="92"/>
      <c r="O69" s="92"/>
      <c r="P69" s="32"/>
      <c r="Q69" s="34">
        <v>1</v>
      </c>
      <c r="R69" s="30" t="s">
        <v>6</v>
      </c>
      <c r="S69" s="28"/>
      <c r="T69" s="33">
        <v>1</v>
      </c>
      <c r="U69" s="18" t="s">
        <v>6</v>
      </c>
      <c r="V69" s="28"/>
      <c r="W69" s="27"/>
      <c r="X69" s="27"/>
      <c r="AA69" s="32"/>
      <c r="AB69" s="34">
        <v>1</v>
      </c>
      <c r="AC69" s="30" t="s">
        <v>6</v>
      </c>
      <c r="AD69" s="28"/>
      <c r="AE69" s="33">
        <v>1</v>
      </c>
      <c r="AF69" s="18" t="s">
        <v>6</v>
      </c>
      <c r="AG69" s="28"/>
      <c r="AH69" s="27"/>
      <c r="AK69" s="34">
        <v>1</v>
      </c>
      <c r="AL69" s="30" t="s">
        <v>15</v>
      </c>
      <c r="AN69" s="33">
        <v>1</v>
      </c>
      <c r="AO69" s="18" t="s">
        <v>15</v>
      </c>
    </row>
    <row r="70" spans="1:41" ht="15" x14ac:dyDescent="0.2">
      <c r="A70" s="92"/>
      <c r="B70" s="92"/>
      <c r="C70" s="101" t="s">
        <v>112</v>
      </c>
      <c r="D70" s="101"/>
      <c r="E70" s="101"/>
      <c r="F70" s="167"/>
      <c r="G70" s="167"/>
      <c r="H70" s="167"/>
      <c r="I70" s="167"/>
      <c r="J70" s="167"/>
      <c r="K70" s="167"/>
      <c r="L70" s="167"/>
      <c r="M70" s="167"/>
      <c r="N70" s="92"/>
      <c r="O70" s="92"/>
      <c r="P70" s="32"/>
      <c r="Q70" s="34">
        <v>3</v>
      </c>
      <c r="R70" s="30" t="s">
        <v>7</v>
      </c>
      <c r="S70" s="28"/>
      <c r="T70" s="33">
        <v>17</v>
      </c>
      <c r="U70" s="18" t="s">
        <v>7</v>
      </c>
      <c r="V70" s="28"/>
      <c r="W70" s="27"/>
      <c r="X70" s="27"/>
      <c r="AA70" s="32"/>
      <c r="AB70" s="34">
        <v>2</v>
      </c>
      <c r="AC70" s="30" t="s">
        <v>7</v>
      </c>
      <c r="AD70" s="28"/>
      <c r="AE70" s="33">
        <v>10</v>
      </c>
      <c r="AF70" s="18" t="s">
        <v>7</v>
      </c>
      <c r="AG70" s="28"/>
      <c r="AH70" s="27"/>
      <c r="AK70" s="34">
        <v>13</v>
      </c>
      <c r="AL70" s="30" t="s">
        <v>6</v>
      </c>
      <c r="AN70" s="33">
        <v>16</v>
      </c>
      <c r="AO70" s="18" t="s">
        <v>6</v>
      </c>
    </row>
    <row r="71" spans="1:41" ht="15" x14ac:dyDescent="0.2">
      <c r="A71" s="92"/>
      <c r="B71" s="92"/>
      <c r="C71" s="232" t="s">
        <v>113</v>
      </c>
      <c r="D71" s="232"/>
      <c r="E71" s="179"/>
      <c r="F71" s="167"/>
      <c r="G71" s="167"/>
      <c r="H71" s="167"/>
      <c r="I71" s="167"/>
      <c r="J71" s="167"/>
      <c r="K71" s="167"/>
      <c r="L71" s="167"/>
      <c r="M71" s="167"/>
      <c r="N71" s="92"/>
      <c r="O71" s="92"/>
      <c r="P71" s="32"/>
      <c r="Q71" s="34">
        <v>5</v>
      </c>
      <c r="R71" s="30" t="s">
        <v>66</v>
      </c>
      <c r="S71" s="28"/>
      <c r="T71" s="33">
        <v>22</v>
      </c>
      <c r="U71" s="18" t="s">
        <v>66</v>
      </c>
      <c r="V71" s="28"/>
      <c r="W71" s="27"/>
      <c r="X71" s="27"/>
      <c r="AA71" s="32"/>
      <c r="AB71" s="34">
        <v>7</v>
      </c>
      <c r="AC71" s="30" t="s">
        <v>66</v>
      </c>
      <c r="AD71" s="28"/>
      <c r="AE71" s="33">
        <v>13</v>
      </c>
      <c r="AF71" s="18" t="s">
        <v>66</v>
      </c>
      <c r="AG71" s="28"/>
      <c r="AH71" s="27"/>
      <c r="AK71" s="34">
        <v>18</v>
      </c>
      <c r="AL71" s="30" t="s">
        <v>7</v>
      </c>
      <c r="AN71" s="33">
        <v>23</v>
      </c>
      <c r="AO71" s="18" t="s">
        <v>7</v>
      </c>
    </row>
    <row r="72" spans="1:41" ht="15" x14ac:dyDescent="0.2">
      <c r="A72" s="92"/>
      <c r="B72" s="92"/>
      <c r="C72" s="232" t="s">
        <v>114</v>
      </c>
      <c r="D72" s="232"/>
      <c r="E72" s="178"/>
      <c r="F72" s="167"/>
      <c r="G72" s="167"/>
      <c r="H72" s="167"/>
      <c r="I72" s="167"/>
      <c r="J72" s="167"/>
      <c r="K72" s="167"/>
      <c r="L72" s="167"/>
      <c r="M72" s="167"/>
      <c r="N72" s="92"/>
      <c r="O72" s="92"/>
      <c r="P72" s="32"/>
      <c r="Q72" s="34">
        <v>12</v>
      </c>
      <c r="R72" s="30" t="s">
        <v>8</v>
      </c>
      <c r="S72" s="28"/>
      <c r="T72" s="33">
        <v>26</v>
      </c>
      <c r="U72" s="18" t="s">
        <v>8</v>
      </c>
      <c r="V72" s="28"/>
      <c r="W72" s="27"/>
      <c r="X72" s="27"/>
      <c r="AA72" s="32"/>
      <c r="AB72" s="34">
        <v>11</v>
      </c>
      <c r="AC72" s="30" t="s">
        <v>8</v>
      </c>
      <c r="AD72" s="28"/>
      <c r="AE72" s="33">
        <v>17</v>
      </c>
      <c r="AF72" s="18" t="s">
        <v>8</v>
      </c>
      <c r="AG72" s="28"/>
      <c r="AH72" s="27"/>
      <c r="AK72" s="34">
        <v>24</v>
      </c>
      <c r="AL72" s="30" t="s">
        <v>8</v>
      </c>
      <c r="AN72" s="33">
        <v>31</v>
      </c>
      <c r="AO72" s="18" t="s">
        <v>8</v>
      </c>
    </row>
    <row r="73" spans="1:41" ht="16" thickBot="1" x14ac:dyDescent="0.25">
      <c r="A73" s="92"/>
      <c r="B73" s="92"/>
      <c r="C73" s="92"/>
      <c r="D73" s="92"/>
      <c r="E73" s="92"/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32"/>
      <c r="Q73" s="31">
        <v>19</v>
      </c>
      <c r="R73" s="24" t="s">
        <v>9</v>
      </c>
      <c r="S73" s="28"/>
      <c r="T73" s="29">
        <v>36</v>
      </c>
      <c r="U73" s="16" t="s">
        <v>9</v>
      </c>
      <c r="V73" s="28"/>
      <c r="W73" s="27"/>
      <c r="X73" s="27"/>
      <c r="AA73" s="32"/>
      <c r="AB73" s="31">
        <v>21</v>
      </c>
      <c r="AC73" s="24" t="s">
        <v>9</v>
      </c>
      <c r="AD73" s="28"/>
      <c r="AE73" s="29">
        <v>22</v>
      </c>
      <c r="AF73" s="16" t="s">
        <v>9</v>
      </c>
      <c r="AG73" s="28"/>
      <c r="AH73" s="27"/>
      <c r="AK73" s="31">
        <v>35</v>
      </c>
      <c r="AL73" s="24" t="s">
        <v>9</v>
      </c>
      <c r="AN73" s="29">
        <v>41</v>
      </c>
      <c r="AO73" s="16" t="s">
        <v>9</v>
      </c>
    </row>
    <row r="74" spans="1:41" ht="15" x14ac:dyDescent="0.2">
      <c r="B74" s="92"/>
      <c r="C74" s="208">
        <v>100</v>
      </c>
      <c r="D74" s="209"/>
      <c r="E74" s="209">
        <v>1000</v>
      </c>
      <c r="F74" s="209"/>
      <c r="G74" s="209">
        <v>5000</v>
      </c>
      <c r="H74" s="209"/>
      <c r="I74" s="209">
        <v>10000</v>
      </c>
      <c r="J74" s="209"/>
      <c r="K74" s="209">
        <v>21100</v>
      </c>
      <c r="L74" s="209"/>
      <c r="M74" s="210">
        <v>42200</v>
      </c>
      <c r="N74" s="92"/>
      <c r="P74" s="32"/>
      <c r="Q74" s="28"/>
      <c r="R74" s="28"/>
      <c r="S74" s="28"/>
      <c r="T74" s="227" t="s">
        <v>13</v>
      </c>
      <c r="U74" s="227"/>
      <c r="V74" s="28"/>
      <c r="W74" s="27"/>
      <c r="X74" s="27"/>
      <c r="AA74" s="32"/>
      <c r="AB74" s="28"/>
      <c r="AC74" s="28"/>
      <c r="AD74" s="28"/>
      <c r="AE74" s="227" t="s">
        <v>13</v>
      </c>
      <c r="AF74" s="227"/>
      <c r="AG74" s="28"/>
      <c r="AH74" s="27"/>
      <c r="AK74" s="19"/>
      <c r="AL74" s="19"/>
      <c r="AM74" s="19"/>
      <c r="AN74" s="19"/>
      <c r="AO74" s="19"/>
    </row>
    <row r="75" spans="1:41" ht="16" thickBot="1" x14ac:dyDescent="0.25">
      <c r="B75" s="92"/>
      <c r="C75" s="191" t="str">
        <f>IF($E$72="","-",($E$72/$E$71)*C74)</f>
        <v>-</v>
      </c>
      <c r="D75" s="192"/>
      <c r="E75" s="193" t="str">
        <f>IF($E$72="","-",($E$72/$E$71)*E74)</f>
        <v>-</v>
      </c>
      <c r="F75" s="192"/>
      <c r="G75" s="193" t="str">
        <f>IF($E$72="","-",($E$72/$E$71)*G74)</f>
        <v>-</v>
      </c>
      <c r="H75" s="192"/>
      <c r="I75" s="193" t="str">
        <f>IF($E$72="","-",($E$72/$E$71)*I74)</f>
        <v>-</v>
      </c>
      <c r="J75" s="192"/>
      <c r="K75" s="193" t="str">
        <f>IF($E$72="","-",($E$72/$E$71)*K74)</f>
        <v>-</v>
      </c>
      <c r="L75" s="192"/>
      <c r="M75" s="194" t="str">
        <f>IF($E$72="","-",($E$72/$E$71)*M74)</f>
        <v>-</v>
      </c>
      <c r="N75" s="92"/>
      <c r="P75" s="32"/>
      <c r="Q75" s="234" t="s">
        <v>14</v>
      </c>
      <c r="R75" s="234"/>
      <c r="S75" s="28"/>
      <c r="T75" s="33">
        <v>1</v>
      </c>
      <c r="U75" s="18" t="s">
        <v>6</v>
      </c>
      <c r="V75" s="28"/>
      <c r="W75" s="27"/>
      <c r="X75" s="27"/>
      <c r="AA75" s="32"/>
      <c r="AB75" s="234" t="s">
        <v>14</v>
      </c>
      <c r="AC75" s="234"/>
      <c r="AD75" s="28"/>
      <c r="AE75" s="33">
        <v>1</v>
      </c>
      <c r="AF75" s="18" t="s">
        <v>6</v>
      </c>
      <c r="AG75" s="28"/>
      <c r="AH75" s="27"/>
      <c r="AK75" s="228"/>
      <c r="AL75" s="228"/>
      <c r="AM75" s="19"/>
      <c r="AN75" s="228"/>
      <c r="AO75" s="228"/>
    </row>
    <row r="76" spans="1:41" ht="15" x14ac:dyDescent="0.2"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92"/>
      <c r="N76" s="92"/>
      <c r="P76" s="32"/>
      <c r="Q76" s="31">
        <v>1</v>
      </c>
      <c r="R76" s="30" t="s">
        <v>6</v>
      </c>
      <c r="S76" s="28"/>
      <c r="T76" s="33">
        <v>13</v>
      </c>
      <c r="U76" s="18" t="s">
        <v>7</v>
      </c>
      <c r="V76" s="28"/>
      <c r="W76" s="27"/>
      <c r="X76" s="27"/>
      <c r="AA76" s="32"/>
      <c r="AB76" s="31">
        <v>1</v>
      </c>
      <c r="AC76" s="30" t="s">
        <v>6</v>
      </c>
      <c r="AD76" s="28"/>
      <c r="AE76" s="33">
        <v>7</v>
      </c>
      <c r="AF76" s="18" t="s">
        <v>7</v>
      </c>
      <c r="AG76" s="28"/>
      <c r="AH76" s="27"/>
      <c r="AK76" s="20"/>
      <c r="AL76" s="19"/>
      <c r="AM76" s="19"/>
      <c r="AN76" s="20"/>
      <c r="AO76" s="19"/>
    </row>
    <row r="77" spans="1:41" ht="15" x14ac:dyDescent="0.2">
      <c r="B77" s="177"/>
      <c r="C77" s="177"/>
      <c r="D77" s="177"/>
      <c r="E77" s="177"/>
      <c r="F77" s="177"/>
      <c r="G77" s="177"/>
      <c r="H77" s="177"/>
      <c r="I77" s="177"/>
      <c r="J77" s="177"/>
      <c r="K77" s="177"/>
      <c r="L77" s="177"/>
      <c r="M77" s="177"/>
      <c r="N77" s="177"/>
      <c r="P77" s="32"/>
      <c r="Q77" s="31">
        <v>2</v>
      </c>
      <c r="R77" s="30" t="s">
        <v>7</v>
      </c>
      <c r="S77" s="28"/>
      <c r="T77" s="33">
        <v>18</v>
      </c>
      <c r="U77" s="18" t="s">
        <v>66</v>
      </c>
      <c r="V77" s="28"/>
      <c r="W77" s="27"/>
      <c r="X77" s="27"/>
      <c r="AA77" s="32"/>
      <c r="AB77" s="31">
        <v>1</v>
      </c>
      <c r="AC77" s="30" t="s">
        <v>7</v>
      </c>
      <c r="AD77" s="28"/>
      <c r="AE77" s="33">
        <v>10</v>
      </c>
      <c r="AF77" s="18" t="s">
        <v>66</v>
      </c>
      <c r="AG77" s="28"/>
      <c r="AH77" s="27"/>
      <c r="AK77" s="20"/>
      <c r="AL77" s="19"/>
      <c r="AM77" s="19"/>
      <c r="AN77" s="20"/>
      <c r="AO77" s="19"/>
    </row>
    <row r="78" spans="1:41" ht="15" hidden="1" x14ac:dyDescent="0.2">
      <c r="P78" s="32"/>
      <c r="Q78" s="31">
        <v>4</v>
      </c>
      <c r="R78" s="30" t="s">
        <v>66</v>
      </c>
      <c r="S78" s="28"/>
      <c r="T78" s="33">
        <v>22</v>
      </c>
      <c r="U78" s="18" t="s">
        <v>8</v>
      </c>
      <c r="V78" s="28"/>
      <c r="W78" s="27"/>
      <c r="X78" s="27"/>
      <c r="AA78" s="32"/>
      <c r="AB78" s="31">
        <v>5</v>
      </c>
      <c r="AC78" s="30" t="s">
        <v>66</v>
      </c>
      <c r="AD78" s="28"/>
      <c r="AE78" s="33">
        <v>13</v>
      </c>
      <c r="AF78" s="18" t="s">
        <v>8</v>
      </c>
      <c r="AG78" s="28"/>
      <c r="AH78" s="27"/>
      <c r="AK78" s="20"/>
      <c r="AL78" s="19"/>
      <c r="AM78" s="19"/>
      <c r="AN78" s="20"/>
      <c r="AO78" s="19"/>
    </row>
    <row r="79" spans="1:41" ht="15" hidden="1" x14ac:dyDescent="0.2">
      <c r="B79" s="28"/>
      <c r="C79" s="106"/>
      <c r="P79" s="32"/>
      <c r="Q79" s="31">
        <v>12</v>
      </c>
      <c r="R79" s="30" t="s">
        <v>8</v>
      </c>
      <c r="S79" s="28"/>
      <c r="T79" s="29">
        <v>31</v>
      </c>
      <c r="U79" s="16" t="s">
        <v>9</v>
      </c>
      <c r="V79" s="28"/>
      <c r="W79" s="27"/>
      <c r="X79" s="27"/>
      <c r="AA79" s="32"/>
      <c r="AB79" s="31">
        <v>12</v>
      </c>
      <c r="AC79" s="30" t="s">
        <v>8</v>
      </c>
      <c r="AD79" s="28"/>
      <c r="AE79" s="29">
        <v>21</v>
      </c>
      <c r="AF79" s="16" t="s">
        <v>9</v>
      </c>
      <c r="AG79" s="28"/>
      <c r="AH79" s="27"/>
      <c r="AJ79" s="97">
        <f>24*60*60</f>
        <v>86400</v>
      </c>
      <c r="AK79" s="20"/>
      <c r="AL79" s="19"/>
      <c r="AM79" s="19"/>
      <c r="AN79" s="20"/>
      <c r="AO79" s="19"/>
    </row>
    <row r="80" spans="1:41" ht="15" hidden="1" x14ac:dyDescent="0.2">
      <c r="B80" s="28"/>
      <c r="C80" s="28"/>
      <c r="P80" s="26"/>
      <c r="Q80" s="25">
        <v>16</v>
      </c>
      <c r="R80" s="24" t="s">
        <v>9</v>
      </c>
      <c r="S80" s="22"/>
      <c r="T80" s="23"/>
      <c r="U80" s="23"/>
      <c r="V80" s="22"/>
      <c r="W80" s="21"/>
      <c r="X80" s="21"/>
      <c r="AA80" s="26"/>
      <c r="AB80" s="25">
        <v>17</v>
      </c>
      <c r="AC80" s="24" t="s">
        <v>9</v>
      </c>
      <c r="AD80" s="22"/>
      <c r="AE80" s="23"/>
      <c r="AF80" s="23"/>
      <c r="AG80" s="22"/>
      <c r="AH80" s="21"/>
      <c r="AK80" s="20"/>
      <c r="AL80" s="19"/>
      <c r="AM80" s="19"/>
      <c r="AN80" s="20"/>
      <c r="AO80" s="19"/>
    </row>
    <row r="81" spans="20:41" ht="15" hidden="1" x14ac:dyDescent="0.2">
      <c r="T81" s="227" t="s">
        <v>14</v>
      </c>
      <c r="U81" s="227"/>
      <c r="AE81" s="227" t="s">
        <v>14</v>
      </c>
      <c r="AF81" s="227"/>
      <c r="AK81" s="19"/>
      <c r="AL81" s="19"/>
      <c r="AM81" s="98"/>
      <c r="AN81" s="19"/>
      <c r="AO81" s="19"/>
    </row>
    <row r="82" spans="20:41" ht="15" hidden="1" x14ac:dyDescent="0.2">
      <c r="T82" s="17">
        <v>1</v>
      </c>
      <c r="U82" s="18" t="s">
        <v>6</v>
      </c>
      <c r="AE82" s="17">
        <v>1.01</v>
      </c>
      <c r="AF82" s="18" t="s">
        <v>6</v>
      </c>
      <c r="AJ82" s="97">
        <f>K33*AJ79</f>
        <v>0</v>
      </c>
    </row>
    <row r="83" spans="20:41" ht="15" hidden="1" x14ac:dyDescent="0.2">
      <c r="T83" s="17">
        <v>7</v>
      </c>
      <c r="U83" s="18" t="s">
        <v>7</v>
      </c>
      <c r="AE83" s="17">
        <v>5</v>
      </c>
      <c r="AF83" s="18" t="s">
        <v>7</v>
      </c>
    </row>
    <row r="84" spans="20:41" ht="15" hidden="1" x14ac:dyDescent="0.2">
      <c r="T84" s="17">
        <v>12</v>
      </c>
      <c r="U84" s="18" t="s">
        <v>66</v>
      </c>
      <c r="AE84" s="17">
        <v>8</v>
      </c>
      <c r="AF84" s="18" t="s">
        <v>66</v>
      </c>
      <c r="AJ84" s="97">
        <f>AJ82/60</f>
        <v>0</v>
      </c>
    </row>
    <row r="85" spans="20:41" ht="15" hidden="1" x14ac:dyDescent="0.2">
      <c r="T85" s="17">
        <v>11</v>
      </c>
      <c r="U85" s="18" t="s">
        <v>8</v>
      </c>
      <c r="AE85" s="17">
        <v>11</v>
      </c>
      <c r="AF85" s="18" t="s">
        <v>8</v>
      </c>
    </row>
    <row r="86" spans="20:41" ht="15" hidden="1" x14ac:dyDescent="0.2">
      <c r="T86" s="17">
        <v>26</v>
      </c>
      <c r="U86" s="16" t="s">
        <v>9</v>
      </c>
      <c r="AE86" s="17">
        <v>18</v>
      </c>
      <c r="AF86" s="16" t="s">
        <v>9</v>
      </c>
    </row>
    <row r="87" spans="20:41" ht="15" hidden="1" x14ac:dyDescent="0.2"/>
    <row r="88" spans="20:41" ht="15" hidden="1" x14ac:dyDescent="0.2"/>
    <row r="89" spans="20:41" ht="15" hidden="1" x14ac:dyDescent="0.2"/>
    <row r="90" spans="20:41" ht="15" hidden="1" x14ac:dyDescent="0.2">
      <c r="AJ90" s="99">
        <v>0.4</v>
      </c>
      <c r="AK90" s="99">
        <v>0.6</v>
      </c>
    </row>
    <row r="91" spans="20:41" ht="15" hidden="1" x14ac:dyDescent="0.2">
      <c r="AJ91" s="99">
        <v>0.61</v>
      </c>
      <c r="AK91" s="99">
        <v>0.7</v>
      </c>
    </row>
    <row r="92" spans="20:41" ht="15" hidden="1" x14ac:dyDescent="0.2">
      <c r="AJ92" s="99">
        <v>0.71</v>
      </c>
      <c r="AK92" s="99">
        <v>0.85</v>
      </c>
    </row>
    <row r="93" spans="20:41" ht="15" hidden="1" x14ac:dyDescent="0.2">
      <c r="AJ93" s="99">
        <v>0.86</v>
      </c>
      <c r="AK93" s="99">
        <v>0.95</v>
      </c>
    </row>
    <row r="94" spans="20:41" ht="15" hidden="1" x14ac:dyDescent="0.2">
      <c r="AJ94" s="99">
        <v>0.96</v>
      </c>
      <c r="AK94" s="99">
        <v>1</v>
      </c>
    </row>
    <row r="95" spans="20:41" ht="15" hidden="1" x14ac:dyDescent="0.2">
      <c r="AJ95" s="99"/>
      <c r="AK95"/>
    </row>
    <row r="96" spans="20:41" ht="15" hidden="1" x14ac:dyDescent="0.2"/>
    <row r="97" spans="36:37" ht="15" hidden="1" x14ac:dyDescent="0.2"/>
    <row r="98" spans="36:37" ht="15" hidden="1" x14ac:dyDescent="0.2"/>
    <row r="99" spans="36:37" ht="15" hidden="1" x14ac:dyDescent="0.2">
      <c r="AJ99" s="15">
        <f>$AJ$82*AJ90</f>
        <v>0</v>
      </c>
      <c r="AK99" s="15">
        <f>$AJ$82*AK90</f>
        <v>0</v>
      </c>
    </row>
    <row r="100" spans="36:37" ht="15" hidden="1" x14ac:dyDescent="0.2">
      <c r="AJ100" s="15">
        <f t="shared" ref="AJ100:AK103" si="3">$AJ$82*AJ91</f>
        <v>0</v>
      </c>
      <c r="AK100" s="15">
        <f t="shared" si="3"/>
        <v>0</v>
      </c>
    </row>
    <row r="101" spans="36:37" ht="15" hidden="1" x14ac:dyDescent="0.2">
      <c r="AJ101" s="15">
        <f t="shared" si="3"/>
        <v>0</v>
      </c>
      <c r="AK101" s="15">
        <f t="shared" si="3"/>
        <v>0</v>
      </c>
    </row>
    <row r="102" spans="36:37" ht="15" hidden="1" x14ac:dyDescent="0.2">
      <c r="AJ102" s="15">
        <f t="shared" si="3"/>
        <v>0</v>
      </c>
      <c r="AK102" s="15">
        <f t="shared" si="3"/>
        <v>0</v>
      </c>
    </row>
    <row r="103" spans="36:37" ht="15" hidden="1" x14ac:dyDescent="0.2">
      <c r="AJ103" s="15">
        <f t="shared" si="3"/>
        <v>0</v>
      </c>
      <c r="AK103" s="15">
        <f t="shared" si="3"/>
        <v>0</v>
      </c>
    </row>
  </sheetData>
  <sheetProtection algorithmName="SHA-512" hashValue="Qsc8HwfJX/rI7SsKFrUiSttLlBvISjs3KQ1TEjPD5ffLAXentrzxNbYwzK4M5WkvAOGkvkcO7GjOHFcg6cmERA==" saltValue="h/zYXC8CHFqEEKSxqPhFyg==" spinCount="100000" sheet="1" formatCells="0" selectLockedCells="1"/>
  <mergeCells count="69">
    <mergeCell ref="B26:N27"/>
    <mergeCell ref="B7:N8"/>
    <mergeCell ref="C10:G10"/>
    <mergeCell ref="I13:K13"/>
    <mergeCell ref="E16:G16"/>
    <mergeCell ref="I16:M16"/>
    <mergeCell ref="I29:K29"/>
    <mergeCell ref="AQ36:AR36"/>
    <mergeCell ref="AQ37:AR37"/>
    <mergeCell ref="B40:N41"/>
    <mergeCell ref="U41:V41"/>
    <mergeCell ref="AF41:AG41"/>
    <mergeCell ref="AV41:BA41"/>
    <mergeCell ref="Q42:R42"/>
    <mergeCell ref="U42:V42"/>
    <mergeCell ref="AB42:AC42"/>
    <mergeCell ref="AF42:AG42"/>
    <mergeCell ref="AK42:AL42"/>
    <mergeCell ref="AN42:AO42"/>
    <mergeCell ref="AV42:BA42"/>
    <mergeCell ref="AN43:AO43"/>
    <mergeCell ref="T48:U48"/>
    <mergeCell ref="AE48:AF48"/>
    <mergeCell ref="T49:U49"/>
    <mergeCell ref="AE49:AF49"/>
    <mergeCell ref="Q43:R43"/>
    <mergeCell ref="U43:V43"/>
    <mergeCell ref="AB43:AC43"/>
    <mergeCell ref="AF43:AG43"/>
    <mergeCell ref="AK43:AL43"/>
    <mergeCell ref="AX49:BA49"/>
    <mergeCell ref="AV52:BA52"/>
    <mergeCell ref="AV53:BA53"/>
    <mergeCell ref="Q56:R56"/>
    <mergeCell ref="T56:U56"/>
    <mergeCell ref="AB56:AC56"/>
    <mergeCell ref="AE56:AF56"/>
    <mergeCell ref="AK56:AL56"/>
    <mergeCell ref="AN56:AO56"/>
    <mergeCell ref="Q50:R50"/>
    <mergeCell ref="AB50:AC50"/>
    <mergeCell ref="AK50:AL50"/>
    <mergeCell ref="AN50:AO50"/>
    <mergeCell ref="AB68:AC68"/>
    <mergeCell ref="AE68:AF68"/>
    <mergeCell ref="AK68:AL68"/>
    <mergeCell ref="AN68:AO68"/>
    <mergeCell ref="B57:N58"/>
    <mergeCell ref="Q62:R62"/>
    <mergeCell ref="T62:U62"/>
    <mergeCell ref="AB62:AC62"/>
    <mergeCell ref="AE62:AF62"/>
    <mergeCell ref="AK62:AL62"/>
    <mergeCell ref="AK75:AL75"/>
    <mergeCell ref="AN75:AO75"/>
    <mergeCell ref="T81:U81"/>
    <mergeCell ref="AE81:AF81"/>
    <mergeCell ref="C32:E32"/>
    <mergeCell ref="C33:E33"/>
    <mergeCell ref="C71:D71"/>
    <mergeCell ref="C72:D72"/>
    <mergeCell ref="T74:U74"/>
    <mergeCell ref="AE74:AF74"/>
    <mergeCell ref="Q75:R75"/>
    <mergeCell ref="AB75:AC75"/>
    <mergeCell ref="AN62:AO62"/>
    <mergeCell ref="B67:N68"/>
    <mergeCell ref="Q68:R68"/>
    <mergeCell ref="T68:U68"/>
  </mergeCells>
  <dataValidations count="1">
    <dataValidation type="list" allowBlank="1" showInputMessage="1" showErrorMessage="1" sqref="K10" xr:uid="{0980144F-58C7-43E6-9152-04D0A4C83D47}">
      <formula1>"Feminino,Masculino"</formula1>
    </dataValidation>
  </dataValidations>
  <pageMargins left="0.511811024" right="0.511811024" top="0.78740157499999996" bottom="0.78740157499999996" header="0.31496062000000002" footer="0.31496062000000002"/>
  <pageSetup paperSize="9"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65B94-5E28-49EF-8776-C9A4F5CCA754}">
  <dimension ref="A1:BA103"/>
  <sheetViews>
    <sheetView showGridLines="0" showRowColHeaders="0" zoomScaleNormal="100" workbookViewId="0">
      <selection activeCell="K43" sqref="K43"/>
    </sheetView>
  </sheetViews>
  <sheetFormatPr baseColWidth="10" defaultColWidth="0" defaultRowHeight="14.5" customHeight="1" zeroHeight="1" x14ac:dyDescent="0.2"/>
  <cols>
    <col min="1" max="1" width="4.6640625" style="15" customWidth="1"/>
    <col min="2" max="2" width="2.6640625" style="15" customWidth="1"/>
    <col min="3" max="3" width="14.6640625" style="15" customWidth="1"/>
    <col min="4" max="4" width="2.6640625" style="15" customWidth="1"/>
    <col min="5" max="5" width="14.6640625" style="15" customWidth="1"/>
    <col min="6" max="6" width="2.6640625" style="15" customWidth="1"/>
    <col min="7" max="7" width="14.6640625" style="15" customWidth="1"/>
    <col min="8" max="8" width="2.6640625" style="15" customWidth="1"/>
    <col min="9" max="9" width="14.6640625" style="15" customWidth="1"/>
    <col min="10" max="10" width="2.6640625" style="15" customWidth="1"/>
    <col min="11" max="11" width="14.6640625" style="15" customWidth="1"/>
    <col min="12" max="12" width="2.6640625" style="15" customWidth="1"/>
    <col min="13" max="13" width="14.6640625" style="15" customWidth="1"/>
    <col min="14" max="14" width="2.6640625" style="15" customWidth="1"/>
    <col min="15" max="15" width="3.5" style="15" customWidth="1"/>
    <col min="16" max="18" width="9.1640625" style="15" hidden="1" customWidth="1"/>
    <col min="19" max="19" width="10.1640625" style="15" hidden="1" customWidth="1"/>
    <col min="20" max="21" width="9.1640625" style="15" hidden="1" customWidth="1"/>
    <col min="22" max="22" width="10.1640625" style="15" hidden="1" customWidth="1"/>
    <col min="23" max="25" width="9.1640625" style="15" hidden="1" customWidth="1"/>
    <col min="26" max="26" width="10.1640625" style="15" hidden="1" customWidth="1"/>
    <col min="27" max="28" width="9.1640625" style="15" hidden="1" customWidth="1"/>
    <col min="29" max="29" width="10.1640625" style="15" hidden="1" customWidth="1"/>
    <col min="30" max="31" width="9.1640625" style="15" hidden="1" customWidth="1"/>
    <col min="32" max="32" width="10.1640625" style="15" hidden="1" customWidth="1"/>
    <col min="33" max="47" width="9.1640625" style="15" hidden="1" customWidth="1"/>
    <col min="48" max="48" width="12.83203125" style="15" hidden="1" customWidth="1"/>
    <col min="49" max="16384" width="9.1640625" style="15" hidden="1"/>
  </cols>
  <sheetData>
    <row r="1" spans="2:40" ht="15" x14ac:dyDescent="0.2"/>
    <row r="2" spans="2:40" ht="15" x14ac:dyDescent="0.2"/>
    <row r="3" spans="2:40" ht="15" x14ac:dyDescent="0.2"/>
    <row r="4" spans="2:40" ht="15" x14ac:dyDescent="0.2"/>
    <row r="5" spans="2:40" ht="15" x14ac:dyDescent="0.2"/>
    <row r="6" spans="2:40" ht="15" x14ac:dyDescent="0.2"/>
    <row r="7" spans="2:40" ht="15" x14ac:dyDescent="0.2">
      <c r="B7" s="220" t="s">
        <v>115</v>
      </c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AL7" s="144">
        <v>0</v>
      </c>
      <c r="AM7" s="144" t="s">
        <v>123</v>
      </c>
      <c r="AN7"/>
    </row>
    <row r="8" spans="2:40" ht="15" x14ac:dyDescent="0.2">
      <c r="B8" s="220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AL8" s="144">
        <v>16.100000000000001</v>
      </c>
      <c r="AM8" s="144" t="s">
        <v>124</v>
      </c>
      <c r="AN8"/>
    </row>
    <row r="9" spans="2:40" ht="15" x14ac:dyDescent="0.2">
      <c r="C9" s="28" t="s">
        <v>25</v>
      </c>
      <c r="D9" s="28"/>
      <c r="E9" s="28"/>
      <c r="F9" s="28"/>
      <c r="G9" s="28"/>
      <c r="I9" s="15" t="s">
        <v>26</v>
      </c>
      <c r="K9" s="15" t="s">
        <v>27</v>
      </c>
      <c r="M9" s="15" t="s">
        <v>0</v>
      </c>
      <c r="AL9" s="144">
        <v>17</v>
      </c>
      <c r="AM9" s="144" t="s">
        <v>125</v>
      </c>
      <c r="AN9"/>
    </row>
    <row r="10" spans="2:40" ht="15" x14ac:dyDescent="0.2">
      <c r="C10" s="246"/>
      <c r="D10" s="247"/>
      <c r="E10" s="247"/>
      <c r="F10" s="247"/>
      <c r="G10" s="248"/>
      <c r="H10" s="108"/>
      <c r="I10" s="195"/>
      <c r="K10" s="196"/>
      <c r="M10" s="197" t="str">
        <f>IF(I10="","-",INT((AL18-I10)/365.25))</f>
        <v>-</v>
      </c>
      <c r="AL10" s="144">
        <v>18.5</v>
      </c>
      <c r="AM10" s="144" t="s">
        <v>126</v>
      </c>
      <c r="AN10"/>
    </row>
    <row r="11" spans="2:40" ht="9" customHeight="1" x14ac:dyDescent="0.2">
      <c r="C11" s="147"/>
      <c r="D11" s="147"/>
      <c r="E11" s="147"/>
      <c r="F11" s="147"/>
      <c r="G11" s="147"/>
      <c r="H11" s="19"/>
      <c r="I11" s="148"/>
      <c r="J11" s="92"/>
      <c r="K11" s="147"/>
      <c r="M11" s="145"/>
      <c r="AL11" s="144">
        <v>25</v>
      </c>
      <c r="AM11" s="144" t="s">
        <v>127</v>
      </c>
      <c r="AN11"/>
    </row>
    <row r="12" spans="2:40" ht="15" x14ac:dyDescent="0.2">
      <c r="C12" s="15" t="s">
        <v>87</v>
      </c>
      <c r="D12" s="80"/>
      <c r="E12" s="15" t="s">
        <v>97</v>
      </c>
      <c r="F12" s="80"/>
      <c r="G12" s="15" t="s">
        <v>116</v>
      </c>
      <c r="I12" s="15" t="s">
        <v>120</v>
      </c>
      <c r="M12" s="15" t="s">
        <v>88</v>
      </c>
      <c r="S12" s="15" t="str">
        <f>IF(C13="","-",((I30*C13)/1000))</f>
        <v>-</v>
      </c>
      <c r="AL12" s="144">
        <v>30</v>
      </c>
      <c r="AM12" s="144" t="s">
        <v>128</v>
      </c>
      <c r="AN12"/>
    </row>
    <row r="13" spans="2:40" ht="15" x14ac:dyDescent="0.2">
      <c r="C13" s="200"/>
      <c r="D13" s="100"/>
      <c r="E13" s="200"/>
      <c r="G13" s="199" t="str">
        <f>IF(E13="","-",SUM(C13/(E13*E13)))</f>
        <v>-</v>
      </c>
      <c r="I13" s="224" t="str">
        <f>IF(E13="","-",VLOOKUP(G13,AL7:AN14,2,TRUE))</f>
        <v>-</v>
      </c>
      <c r="J13" s="225"/>
      <c r="K13" s="226"/>
      <c r="M13" s="198"/>
      <c r="AL13" s="144">
        <v>35</v>
      </c>
      <c r="AM13" s="144" t="s">
        <v>122</v>
      </c>
      <c r="AN13"/>
    </row>
    <row r="14" spans="2:40" ht="9" customHeight="1" x14ac:dyDescent="0.2">
      <c r="C14" s="174"/>
      <c r="D14" s="100"/>
      <c r="E14" s="174"/>
      <c r="F14" s="92"/>
      <c r="G14" s="146"/>
      <c r="H14" s="92"/>
      <c r="I14" s="92"/>
      <c r="J14" s="92"/>
      <c r="K14" s="92"/>
      <c r="L14" s="92"/>
      <c r="M14" s="149"/>
      <c r="AL14" s="144">
        <v>40</v>
      </c>
      <c r="AM14" s="144" t="s">
        <v>121</v>
      </c>
      <c r="AN14"/>
    </row>
    <row r="15" spans="2:40" ht="15" x14ac:dyDescent="0.2">
      <c r="C15" s="15" t="s">
        <v>28</v>
      </c>
      <c r="E15" s="15" t="s">
        <v>29</v>
      </c>
      <c r="H15" s="19"/>
      <c r="I15" s="15" t="s">
        <v>91</v>
      </c>
    </row>
    <row r="16" spans="2:40" ht="15" x14ac:dyDescent="0.2">
      <c r="C16" s="201"/>
      <c r="E16" s="249"/>
      <c r="F16" s="247"/>
      <c r="G16" s="248"/>
      <c r="I16" s="221"/>
      <c r="J16" s="222"/>
      <c r="K16" s="222"/>
      <c r="L16" s="222"/>
      <c r="M16" s="223"/>
      <c r="AL16" s="144"/>
      <c r="AM16" s="144"/>
      <c r="AN16"/>
    </row>
    <row r="17" spans="2:44" ht="15" hidden="1" x14ac:dyDescent="0.2">
      <c r="AL17" s="144">
        <v>40</v>
      </c>
      <c r="AM17" s="144" t="s">
        <v>119</v>
      </c>
      <c r="AN17"/>
    </row>
    <row r="18" spans="2:44" ht="15" hidden="1" x14ac:dyDescent="0.2">
      <c r="F18" s="19"/>
      <c r="G18" s="19"/>
      <c r="H18" s="19"/>
      <c r="I18" s="19"/>
      <c r="AL18" s="94">
        <f ca="1">TODAY()</f>
        <v>44807</v>
      </c>
    </row>
    <row r="19" spans="2:44" ht="15" hidden="1" x14ac:dyDescent="0.2"/>
    <row r="20" spans="2:44" ht="15" hidden="1" x14ac:dyDescent="0.2"/>
    <row r="21" spans="2:44" ht="15" hidden="1" x14ac:dyDescent="0.2"/>
    <row r="22" spans="2:44" ht="15" hidden="1" x14ac:dyDescent="0.2"/>
    <row r="23" spans="2:44" ht="15" hidden="1" x14ac:dyDescent="0.2">
      <c r="AL23" s="93">
        <v>8.3333333333333332E-3</v>
      </c>
    </row>
    <row r="24" spans="2:44" ht="15" hidden="1" x14ac:dyDescent="0.2"/>
    <row r="25" spans="2:44" ht="15" x14ac:dyDescent="0.2"/>
    <row r="26" spans="2:44" ht="15" customHeight="1" x14ac:dyDescent="0.2">
      <c r="B26" s="220" t="s">
        <v>145</v>
      </c>
      <c r="C26" s="220"/>
      <c r="D26" s="220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/>
    </row>
    <row r="27" spans="2:44" ht="15" customHeight="1" x14ac:dyDescent="0.2">
      <c r="B27" s="220"/>
      <c r="C27" s="220"/>
      <c r="D27" s="220"/>
      <c r="E27" s="220"/>
      <c r="F27" s="220"/>
      <c r="G27" s="220"/>
      <c r="H27" s="220"/>
      <c r="I27" s="220"/>
      <c r="J27" s="220"/>
      <c r="K27" s="220"/>
      <c r="L27" s="220"/>
      <c r="M27" s="220"/>
      <c r="N27" s="220"/>
      <c r="O27"/>
      <c r="S27" s="181" t="str">
        <f>IF(C30="","-",(6300-(19.26*C30)))</f>
        <v>-</v>
      </c>
    </row>
    <row r="28" spans="2:44" ht="15" hidden="1" customHeight="1" x14ac:dyDescent="0.2"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/>
    </row>
    <row r="29" spans="2:44" ht="15" customHeight="1" x14ac:dyDescent="0.2">
      <c r="B29" s="74"/>
      <c r="C29" s="39" t="s">
        <v>143</v>
      </c>
      <c r="D29" s="39"/>
      <c r="E29" s="88" t="s">
        <v>89</v>
      </c>
      <c r="G29" s="88" t="s">
        <v>90</v>
      </c>
      <c r="I29" s="250" t="s">
        <v>95</v>
      </c>
      <c r="J29" s="250"/>
      <c r="K29" s="250"/>
      <c r="N29" s="39"/>
      <c r="O29"/>
    </row>
    <row r="30" spans="2:44" ht="15" customHeight="1" x14ac:dyDescent="0.2">
      <c r="B30" s="74"/>
      <c r="C30" s="206"/>
      <c r="D30" s="109"/>
      <c r="E30" s="200"/>
      <c r="G30" s="200"/>
      <c r="I30" s="207" t="str">
        <f>IF(C13="","-",K30/C13*1000)</f>
        <v>-</v>
      </c>
      <c r="J30" s="76"/>
      <c r="K30" s="182" t="str">
        <f>IF(C30="","-",S27/1000)</f>
        <v>-</v>
      </c>
      <c r="O30"/>
      <c r="AL30" s="15">
        <f>G30</f>
        <v>0</v>
      </c>
    </row>
    <row r="31" spans="2:44" ht="15" customHeight="1" x14ac:dyDescent="0.2">
      <c r="B31" s="74"/>
      <c r="C31" s="74"/>
      <c r="E31" s="19"/>
      <c r="F31" s="19"/>
      <c r="G31" s="51"/>
      <c r="H31" s="19"/>
      <c r="J31" s="51"/>
      <c r="K31" s="19"/>
      <c r="L31" s="19"/>
      <c r="M31" s="19"/>
      <c r="O31"/>
      <c r="P31" s="176"/>
      <c r="Q31" s="176"/>
      <c r="R31" s="176"/>
      <c r="AR31" s="53" t="s">
        <v>81</v>
      </c>
    </row>
    <row r="32" spans="2:44" ht="15" x14ac:dyDescent="0.2">
      <c r="B32" s="19"/>
      <c r="C32" s="228" t="s">
        <v>69</v>
      </c>
      <c r="D32" s="228"/>
      <c r="E32" s="228"/>
      <c r="H32" s="19"/>
      <c r="I32" s="176" t="s">
        <v>98</v>
      </c>
      <c r="K32" s="175"/>
      <c r="P32" s="176"/>
      <c r="Q32" s="176"/>
      <c r="R32" s="57"/>
      <c r="AP32" s="53" t="s">
        <v>80</v>
      </c>
      <c r="AR32" s="53" t="str">
        <f>I30</f>
        <v>-</v>
      </c>
    </row>
    <row r="33" spans="2:53" ht="15" x14ac:dyDescent="0.2">
      <c r="B33" s="19"/>
      <c r="C33" s="229" t="str">
        <f>IF(C30="","-",AQ37)</f>
        <v>-</v>
      </c>
      <c r="D33" s="230"/>
      <c r="E33" s="231"/>
      <c r="H33" s="87"/>
      <c r="I33" s="187" t="str">
        <f>IF(I30="-","-",(I30/3.5))</f>
        <v>-</v>
      </c>
      <c r="K33" s="180"/>
      <c r="N33" s="81"/>
      <c r="P33" s="176"/>
      <c r="Q33" s="176"/>
      <c r="R33" s="57"/>
      <c r="AN33" s="53" t="s">
        <v>79</v>
      </c>
      <c r="AP33" s="53" t="str">
        <f>M10</f>
        <v>-</v>
      </c>
    </row>
    <row r="34" spans="2:53" ht="15" x14ac:dyDescent="0.2">
      <c r="C34" s="51"/>
      <c r="D34" s="39"/>
      <c r="E34" s="19"/>
      <c r="G34" s="78"/>
      <c r="H34" s="77"/>
      <c r="I34" s="42">
        <f>C30</f>
        <v>0</v>
      </c>
      <c r="J34" s="39"/>
      <c r="N34" s="81"/>
      <c r="P34" s="176"/>
      <c r="Q34" s="176"/>
      <c r="R34" s="57"/>
      <c r="AN34" s="53">
        <f>IF(K10="feminino",0,1)</f>
        <v>1</v>
      </c>
    </row>
    <row r="35" spans="2:53" ht="15" hidden="1" x14ac:dyDescent="0.2">
      <c r="J35" s="88"/>
      <c r="N35" s="91"/>
      <c r="P35" s="176"/>
      <c r="Q35" s="176"/>
      <c r="R35" s="57"/>
    </row>
    <row r="36" spans="2:53" ht="15" hidden="1" x14ac:dyDescent="0.2">
      <c r="J36" s="39"/>
      <c r="N36" s="81"/>
      <c r="O36" s="28"/>
      <c r="P36" s="55"/>
      <c r="Q36" s="55"/>
      <c r="R36" s="55"/>
      <c r="S36" s="55"/>
      <c r="T36" s="55"/>
      <c r="U36" s="55"/>
      <c r="V36" s="55"/>
      <c r="W36" s="54"/>
      <c r="X36" s="54"/>
      <c r="AA36" s="56"/>
      <c r="AB36" s="55"/>
      <c r="AC36" s="55"/>
      <c r="AD36" s="55"/>
      <c r="AE36" s="55"/>
      <c r="AF36" s="55"/>
      <c r="AG36" s="55"/>
      <c r="AH36" s="54"/>
      <c r="AK36" s="174"/>
      <c r="AM36" s="174"/>
      <c r="AN36" s="174"/>
      <c r="AO36" s="174"/>
      <c r="AQ36" s="244" t="s">
        <v>76</v>
      </c>
      <c r="AR36" s="244"/>
    </row>
    <row r="37" spans="2:53" ht="15" hidden="1" x14ac:dyDescent="0.2">
      <c r="K37" s="76"/>
      <c r="L37" s="76"/>
      <c r="M37" s="76"/>
      <c r="P37" s="32"/>
      <c r="Q37" s="28"/>
      <c r="R37" s="28"/>
      <c r="S37" s="28"/>
      <c r="T37" s="28"/>
      <c r="U37" s="28"/>
      <c r="V37" s="53" t="s">
        <v>81</v>
      </c>
      <c r="W37" s="27"/>
      <c r="X37" s="27"/>
      <c r="AA37" s="32"/>
      <c r="AB37" s="28"/>
      <c r="AC37" s="28"/>
      <c r="AD37" s="28"/>
      <c r="AE37" s="28"/>
      <c r="AF37" s="28"/>
      <c r="AG37" s="53" t="s">
        <v>81</v>
      </c>
      <c r="AH37" s="27"/>
      <c r="AK37" s="174"/>
      <c r="AM37" s="174"/>
      <c r="AN37" s="174"/>
      <c r="AO37" s="174"/>
      <c r="AQ37" s="244" t="str">
        <f>IF(AND(AN34=0,AP33&lt;=29),VLOOKUP(AR32,AK44:AL48,2,TRUE),IF(AND(AN34=0,AP33&lt;=39),VLOOKUP(AR32,AK51:AL55,2,TRUE),IF(AND(AN34=0,AP33&lt;=49),VLOOKUP(AR32,AK57:AL61,2,TRUE),IF(AND(AN34=0,AP33&lt;=59),VLOOKUP(AR32,AK63:AL67,2,TRUE),IF(AND(AN34=0,AP33&lt;=69),VLOOKUP(AR32,AK69:AL73,2,TRUE),IF(AND(AN34=1,AP33&lt;=29),VLOOKUP(AR32,AN44:AO48,2,TRUE),IF(AND(AN34=1,AP33&lt;=39),VLOOKUP(AR32,AN51:AO55,2,TRUE),IF(AND(AN34=1,AP33&lt;=49),VLOOKUP(AR32,AN57:AO61,2,TRUE),IF(AND(AN34=1,AP33&lt;=59),VLOOKUP(AR32,AN63:AO67,2,TRUE),IF(AND(AN34=1,AP33&lt;=69),VLOOKUP(AR32,AN69:AO73,2,TRUE),"-"))))))))))</f>
        <v>-</v>
      </c>
      <c r="AR37" s="244"/>
    </row>
    <row r="38" spans="2:53" ht="15" hidden="1" x14ac:dyDescent="0.2">
      <c r="D38" s="80" t="s">
        <v>94</v>
      </c>
      <c r="E38" s="80"/>
      <c r="F38" s="80"/>
      <c r="G38" s="80"/>
      <c r="H38" s="80"/>
      <c r="I38" s="80"/>
      <c r="J38" s="80"/>
      <c r="K38" s="79"/>
      <c r="N38" s="19"/>
      <c r="P38" s="32"/>
      <c r="Q38" s="28"/>
      <c r="R38" s="28"/>
      <c r="S38" s="28"/>
      <c r="T38" s="53" t="s">
        <v>80</v>
      </c>
      <c r="U38" s="28"/>
      <c r="V38" s="53" t="e">
        <f>#REF!</f>
        <v>#REF!</v>
      </c>
      <c r="W38" s="27"/>
      <c r="X38" s="27"/>
      <c r="AA38" s="32"/>
      <c r="AB38" s="28"/>
      <c r="AC38" s="28"/>
      <c r="AD38" s="28"/>
      <c r="AE38" s="53" t="s">
        <v>80</v>
      </c>
      <c r="AF38" s="28"/>
      <c r="AG38" s="53" t="e">
        <f>#REF!</f>
        <v>#REF!</v>
      </c>
      <c r="AH38" s="27"/>
    </row>
    <row r="39" spans="2:53" ht="15" hidden="1" x14ac:dyDescent="0.2">
      <c r="D39" s="39"/>
      <c r="F39" s="89"/>
      <c r="J39" s="90"/>
      <c r="K39" s="78"/>
      <c r="N39" s="19"/>
      <c r="P39" s="32"/>
      <c r="Q39" s="28"/>
      <c r="R39" s="53" t="s">
        <v>79</v>
      </c>
      <c r="S39" s="28"/>
      <c r="T39" s="53" t="e">
        <f>#REF!</f>
        <v>#REF!</v>
      </c>
      <c r="U39" s="28"/>
      <c r="V39" s="28"/>
      <c r="W39" s="27"/>
      <c r="X39" s="27"/>
      <c r="AA39" s="32"/>
      <c r="AB39" s="28"/>
      <c r="AC39" s="53" t="s">
        <v>79</v>
      </c>
      <c r="AD39" s="28"/>
      <c r="AE39" s="53" t="e">
        <f>#REF!</f>
        <v>#REF!</v>
      </c>
      <c r="AF39" s="28"/>
      <c r="AG39" s="28"/>
      <c r="AH39" s="27"/>
    </row>
    <row r="40" spans="2:53" ht="15" x14ac:dyDescent="0.2">
      <c r="B40" s="220" t="s">
        <v>96</v>
      </c>
      <c r="C40" s="220"/>
      <c r="D40" s="220"/>
      <c r="E40" s="220"/>
      <c r="F40" s="220"/>
      <c r="G40" s="220"/>
      <c r="H40" s="220"/>
      <c r="I40" s="220"/>
      <c r="J40" s="220"/>
      <c r="K40" s="220"/>
      <c r="L40" s="220"/>
      <c r="M40" s="220"/>
      <c r="N40" s="220"/>
      <c r="P40" s="32"/>
      <c r="Q40" s="28"/>
      <c r="R40" s="53"/>
      <c r="S40" s="28"/>
      <c r="T40" s="28"/>
      <c r="U40" s="28"/>
      <c r="V40" s="28"/>
      <c r="W40" s="27"/>
      <c r="X40" s="27"/>
      <c r="AA40" s="32"/>
      <c r="AB40" s="28"/>
      <c r="AC40" s="53">
        <f>R40</f>
        <v>0</v>
      </c>
      <c r="AD40" s="28"/>
      <c r="AE40" s="28"/>
      <c r="AF40" s="28"/>
      <c r="AG40" s="28"/>
      <c r="AH40" s="27"/>
    </row>
    <row r="41" spans="2:53" ht="15" x14ac:dyDescent="0.2">
      <c r="B41" s="220"/>
      <c r="C41" s="220"/>
      <c r="D41" s="220"/>
      <c r="E41" s="220"/>
      <c r="F41" s="220"/>
      <c r="G41" s="220"/>
      <c r="H41" s="220"/>
      <c r="I41" s="220"/>
      <c r="J41" s="220"/>
      <c r="K41" s="220"/>
      <c r="L41" s="220"/>
      <c r="M41" s="220"/>
      <c r="N41" s="220"/>
      <c r="P41" s="32"/>
      <c r="Q41" s="28"/>
      <c r="R41" s="28"/>
      <c r="S41" s="28"/>
      <c r="T41" s="28"/>
      <c r="U41" s="245" t="s">
        <v>78</v>
      </c>
      <c r="V41" s="245"/>
      <c r="W41" s="27"/>
      <c r="X41" s="52"/>
      <c r="Y41" s="174"/>
      <c r="Z41" s="174"/>
      <c r="AA41" s="32"/>
      <c r="AB41" s="28"/>
      <c r="AC41" s="28"/>
      <c r="AD41" s="28"/>
      <c r="AE41" s="28"/>
      <c r="AF41" s="245" t="s">
        <v>77</v>
      </c>
      <c r="AG41" s="245"/>
      <c r="AH41" s="27"/>
      <c r="AV41" s="236"/>
      <c r="AW41" s="236"/>
      <c r="AX41" s="236"/>
      <c r="AY41" s="236"/>
      <c r="AZ41" s="236"/>
      <c r="BA41" s="236"/>
    </row>
    <row r="42" spans="2:53" ht="16" thickBot="1" x14ac:dyDescent="0.25">
      <c r="B42" s="92"/>
      <c r="C42" s="92"/>
      <c r="D42" s="92"/>
      <c r="E42" s="92"/>
      <c r="F42" s="92"/>
      <c r="G42" s="92"/>
      <c r="H42" s="92"/>
      <c r="I42" s="92"/>
      <c r="J42" s="92"/>
      <c r="K42" s="92"/>
      <c r="L42" s="92"/>
      <c r="M42" s="92"/>
      <c r="N42" s="92"/>
      <c r="P42" s="32"/>
      <c r="Q42" s="243" t="s">
        <v>75</v>
      </c>
      <c r="R42" s="243"/>
      <c r="S42" s="28"/>
      <c r="T42" s="28"/>
      <c r="U42" s="244" t="s">
        <v>76</v>
      </c>
      <c r="V42" s="244"/>
      <c r="W42" s="27"/>
      <c r="X42" s="46"/>
      <c r="Y42" s="45"/>
      <c r="Z42" s="45"/>
      <c r="AA42" s="32"/>
      <c r="AB42" s="243" t="s">
        <v>75</v>
      </c>
      <c r="AC42" s="243"/>
      <c r="AD42" s="28"/>
      <c r="AE42" s="28"/>
      <c r="AF42" s="244" t="s">
        <v>76</v>
      </c>
      <c r="AG42" s="244"/>
      <c r="AH42" s="27"/>
      <c r="AK42" s="243" t="s">
        <v>75</v>
      </c>
      <c r="AL42" s="243"/>
      <c r="AN42" s="235" t="s">
        <v>72</v>
      </c>
      <c r="AO42" s="235"/>
      <c r="AV42" s="237"/>
      <c r="AW42" s="237"/>
      <c r="AX42" s="237"/>
      <c r="AY42" s="237"/>
      <c r="AZ42" s="237"/>
      <c r="BA42" s="237"/>
    </row>
    <row r="43" spans="2:53" ht="16" thickBot="1" x14ac:dyDescent="0.25">
      <c r="B43" s="92"/>
      <c r="C43" s="213" t="s">
        <v>0</v>
      </c>
      <c r="E43" s="213" t="s">
        <v>1</v>
      </c>
      <c r="G43" s="213" t="s">
        <v>3</v>
      </c>
      <c r="I43" s="213" t="s">
        <v>140</v>
      </c>
      <c r="K43" s="213" t="s">
        <v>2</v>
      </c>
      <c r="L43" s="92"/>
      <c r="M43" s="213" t="s">
        <v>4</v>
      </c>
      <c r="N43" s="92"/>
      <c r="P43" s="32"/>
      <c r="Q43" s="234" t="s">
        <v>74</v>
      </c>
      <c r="R43" s="234"/>
      <c r="S43" s="28"/>
      <c r="T43" s="28"/>
      <c r="U43" s="244" t="e">
        <f>IF(AND(R40=0,T39&lt;=19),VLOOKUP(V38,Q44:R48,2,TRUE),IF(AND(R40=0,T39&lt;=29),VLOOKUP(V38,Q51:R55,2,TRUE),IF(AND(R40=0,T39&lt;=39),VLOOKUP(V38,Q57:R61,2,TRUE),IF(AND(R40=0,T39&lt;=49),VLOOKUP(V38,Q63:R67,2,TRUE),IF(AND(R40=0,T39&lt;=59),VLOOKUP(V38,Q69:R73,2,TRUE),IF(AND(R40=0,T39&lt;=69),VLOOKUP(V38,Q76:R80,2,TRUE),IF(AND(R40=1,T39&lt;=19),VLOOKUP(V38,T50:U54,2,TRUE),IF(AND(R40=1,T39&lt;=29),VLOOKUP(V38,T57:U61,2,TRUE),IF(AND(R40=1,T39&lt;=39),VLOOKUP(V38,T63:U67,2,TRUE),IF(AND(R40=1,T39&lt;=49),VLOOKUP(V38,T69:U73,2,TRUE),IF(AND(R40=1,T39&lt;=59),VLOOKUP(V38,T75:U79,2,TRUE),IF(AND(R40=1,T39&lt;=69),VLOOKUP(V38,T82:U86,2,TRUE),"-"))))))))))))</f>
        <v>#REF!</v>
      </c>
      <c r="V43" s="244"/>
      <c r="W43" s="27"/>
      <c r="X43" s="46"/>
      <c r="Y43" s="45"/>
      <c r="Z43" s="45"/>
      <c r="AA43" s="32"/>
      <c r="AB43" s="234" t="s">
        <v>74</v>
      </c>
      <c r="AC43" s="234"/>
      <c r="AD43" s="28"/>
      <c r="AE43" s="28"/>
      <c r="AF43" s="244" t="e">
        <f>IF(AND(AC40=0,AE39&lt;=19),VLOOKUP(AG38,AB44:AC48,2,TRUE),IF(AND(AC40=0,AE39&lt;=29),VLOOKUP(AG38,AB51:AC55,2,TRUE),IF(AND(AC40=0,AE39&lt;=39),VLOOKUP(AG38,AB57:AC61,2,TRUE),IF(AND(AC40=0,AE39&lt;=49),VLOOKUP(AG38,AB63:AC67,2,TRUE),IF(AND(AC40=0,AE39&lt;=59),VLOOKUP(AG38,AB69:AC73,2,TRUE),IF(AND(AC40=0,AE39&lt;=69),VLOOKUP(AG38,AB76:AC80,2,TRUE),IF(AND(AC40=1,AE39&lt;=19),VLOOKUP(AG38,AE50:AF53,2,TRUE),IF(AND(AC40=1,AE39&lt;=29),VLOOKUP(AG38,AE57:AF61,2,TRUE),IF(AND(AC40=1,AE39&lt;=39),VLOOKUP(AG38,AE63:AF67,2,TRUE),IF(AND(AC40=1,AE39&lt;=49),VLOOKUP(AG38,AE69:AF73,2,TRUE),IF(AND(AC40=1,AE39&lt;=59),VLOOKUP(AG38,AE75:AF79,2,TRUE),IF(AND(AC40=1,AE39&lt;=69),VLOOKUP(AG38,AE82:AF86,2,TRUE),"-"))))))))))))</f>
        <v>#REF!</v>
      </c>
      <c r="AG43" s="244"/>
      <c r="AH43" s="27"/>
      <c r="AK43" s="234" t="s">
        <v>73</v>
      </c>
      <c r="AL43" s="234"/>
      <c r="AN43" s="227" t="s">
        <v>73</v>
      </c>
      <c r="AO43" s="227"/>
      <c r="AV43" s="41"/>
      <c r="AW43" s="41"/>
      <c r="AX43" s="41"/>
      <c r="AY43" s="41"/>
      <c r="AZ43" s="41"/>
      <c r="BA43" s="40"/>
    </row>
    <row r="44" spans="2:53" ht="15" x14ac:dyDescent="0.2">
      <c r="B44" s="92"/>
      <c r="C44" s="110" t="str">
        <f>M10</f>
        <v>-</v>
      </c>
      <c r="E44" s="110">
        <f>E30</f>
        <v>0</v>
      </c>
      <c r="G44" s="110">
        <f>'TESTE (Fox - bicicleta)'!AL30</f>
        <v>0</v>
      </c>
      <c r="I44" s="110">
        <f>G44-E44</f>
        <v>0</v>
      </c>
      <c r="K44" s="111">
        <v>1</v>
      </c>
      <c r="L44" s="92"/>
      <c r="M44" s="112" t="str">
        <f>IF('TESTE (Fox - bicicleta)'!E44=0,"Aguardando Dados",'TESTE (Fox - bicicleta)'!E44+'TESTE (Fox - bicicleta)'!K44*('TESTE (Fox - bicicleta)'!G44-'TESTE (Fox - bicicleta)'!E44))</f>
        <v>Aguardando Dados</v>
      </c>
      <c r="N44" s="92"/>
      <c r="P44" s="32"/>
      <c r="Q44" s="50">
        <v>1</v>
      </c>
      <c r="R44" s="30" t="s">
        <v>6</v>
      </c>
      <c r="S44" s="28"/>
      <c r="T44" s="28"/>
      <c r="U44" s="28"/>
      <c r="V44" s="28"/>
      <c r="W44" s="27"/>
      <c r="X44" s="46"/>
      <c r="Y44" s="45"/>
      <c r="Z44" s="45"/>
      <c r="AA44" s="32"/>
      <c r="AB44" s="50">
        <v>1</v>
      </c>
      <c r="AC44" s="30" t="s">
        <v>6</v>
      </c>
      <c r="AD44" s="28"/>
      <c r="AE44" s="28"/>
      <c r="AF44" s="28"/>
      <c r="AG44" s="28"/>
      <c r="AH44" s="27"/>
      <c r="AK44" s="50">
        <v>1</v>
      </c>
      <c r="AL44" s="30" t="s">
        <v>15</v>
      </c>
      <c r="AN44" s="43">
        <v>1</v>
      </c>
      <c r="AO44" s="18" t="s">
        <v>15</v>
      </c>
      <c r="AV44" s="38"/>
      <c r="AW44" s="38"/>
      <c r="AX44" s="38"/>
      <c r="AY44" s="38"/>
      <c r="AZ44" s="38"/>
      <c r="BA44" s="37"/>
    </row>
    <row r="45" spans="2:53" ht="15" x14ac:dyDescent="0.2">
      <c r="B45" s="92"/>
      <c r="C45" s="113" t="str">
        <f t="shared" ref="C45:C54" si="0">C44</f>
        <v>-</v>
      </c>
      <c r="E45" s="113">
        <f t="shared" ref="E45:E54" si="1">E44</f>
        <v>0</v>
      </c>
      <c r="G45" s="113">
        <f t="shared" ref="G45:I54" si="2">G44</f>
        <v>0</v>
      </c>
      <c r="I45" s="113">
        <f t="shared" si="2"/>
        <v>0</v>
      </c>
      <c r="K45" s="114">
        <v>0.95</v>
      </c>
      <c r="L45" s="92"/>
      <c r="M45" s="115" t="str">
        <f>IF('TESTE (Fox - bicicleta)'!E45=0,"Aguardando Dados",'TESTE (Fox - bicicleta)'!E45+'TESTE (Fox - bicicleta)'!K45*('TESTE (Fox - bicicleta)'!G45-'TESTE (Fox - bicicleta)'!E45))</f>
        <v>Aguardando Dados</v>
      </c>
      <c r="N45" s="92"/>
      <c r="P45" s="32"/>
      <c r="Q45" s="50">
        <v>27</v>
      </c>
      <c r="R45" s="30" t="s">
        <v>7</v>
      </c>
      <c r="S45" s="28"/>
      <c r="T45" s="28"/>
      <c r="U45" s="28"/>
      <c r="V45" s="28"/>
      <c r="W45" s="27"/>
      <c r="X45" s="46"/>
      <c r="Y45" s="45"/>
      <c r="Z45" s="45"/>
      <c r="AA45" s="32"/>
      <c r="AB45" s="50">
        <v>12</v>
      </c>
      <c r="AC45" s="30" t="s">
        <v>7</v>
      </c>
      <c r="AD45" s="28"/>
      <c r="AE45" s="28"/>
      <c r="AF45" s="28"/>
      <c r="AG45" s="28"/>
      <c r="AH45" s="27"/>
      <c r="AK45" s="50">
        <v>24</v>
      </c>
      <c r="AL45" s="30" t="s">
        <v>6</v>
      </c>
      <c r="AN45" s="43">
        <v>25</v>
      </c>
      <c r="AO45" s="18" t="s">
        <v>6</v>
      </c>
      <c r="AV45" s="38"/>
      <c r="AW45" s="38"/>
      <c r="AX45" s="38"/>
      <c r="AY45" s="38"/>
      <c r="AZ45" s="38"/>
      <c r="BA45" s="37"/>
    </row>
    <row r="46" spans="2:53" ht="15" x14ac:dyDescent="0.2">
      <c r="B46" s="19"/>
      <c r="C46" s="116" t="str">
        <f t="shared" si="0"/>
        <v>-</v>
      </c>
      <c r="E46" s="116">
        <f t="shared" si="1"/>
        <v>0</v>
      </c>
      <c r="G46" s="116">
        <f t="shared" si="2"/>
        <v>0</v>
      </c>
      <c r="I46" s="116">
        <f t="shared" si="2"/>
        <v>0</v>
      </c>
      <c r="K46" s="117">
        <v>0.9</v>
      </c>
      <c r="M46" s="118" t="str">
        <f>IF('TESTE (Fox - bicicleta)'!E46=0,"Aguardando Dados",'TESTE (Fox - bicicleta)'!E46+'TESTE (Fox - bicicleta)'!K46*('TESTE (Fox - bicicleta)'!G46-'TESTE (Fox - bicicleta)'!E46))</f>
        <v>Aguardando Dados</v>
      </c>
      <c r="P46" s="32"/>
      <c r="Q46" s="50">
        <v>32</v>
      </c>
      <c r="R46" s="30" t="s">
        <v>66</v>
      </c>
      <c r="S46" s="28"/>
      <c r="T46" s="28"/>
      <c r="U46" s="28"/>
      <c r="V46" s="28"/>
      <c r="W46" s="27"/>
      <c r="X46" s="46"/>
      <c r="Y46" s="45"/>
      <c r="Z46" s="45"/>
      <c r="AA46" s="32"/>
      <c r="AB46" s="50">
        <v>18</v>
      </c>
      <c r="AC46" s="30" t="s">
        <v>66</v>
      </c>
      <c r="AD46" s="28"/>
      <c r="AE46" s="28"/>
      <c r="AF46" s="28"/>
      <c r="AG46" s="28"/>
      <c r="AH46" s="27"/>
      <c r="AK46" s="50">
        <v>31</v>
      </c>
      <c r="AL46" s="30" t="s">
        <v>7</v>
      </c>
      <c r="AN46" s="43">
        <v>34</v>
      </c>
      <c r="AO46" s="18" t="s">
        <v>7</v>
      </c>
      <c r="AV46" s="38"/>
      <c r="AW46" s="38"/>
      <c r="AX46" s="38"/>
      <c r="AY46" s="38"/>
      <c r="AZ46" s="38"/>
      <c r="BA46" s="37"/>
    </row>
    <row r="47" spans="2:53" ht="15" x14ac:dyDescent="0.2">
      <c r="C47" s="113" t="str">
        <f t="shared" si="0"/>
        <v>-</v>
      </c>
      <c r="E47" s="113">
        <f t="shared" si="1"/>
        <v>0</v>
      </c>
      <c r="G47" s="113">
        <f t="shared" si="2"/>
        <v>0</v>
      </c>
      <c r="I47" s="113">
        <f t="shared" si="2"/>
        <v>0</v>
      </c>
      <c r="K47" s="114">
        <v>0.85</v>
      </c>
      <c r="M47" s="115" t="str">
        <f>IF('TESTE (Fox - bicicleta)'!E47=0,"Aguardando Dados",'TESTE (Fox - bicicleta)'!E47+'TESTE (Fox - bicicleta)'!K47*('TESTE (Fox - bicicleta)'!G47-'TESTE (Fox - bicicleta)'!E47))</f>
        <v>Aguardando Dados</v>
      </c>
      <c r="P47" s="32"/>
      <c r="Q47" s="50">
        <v>36</v>
      </c>
      <c r="R47" s="30" t="s">
        <v>8</v>
      </c>
      <c r="S47" s="28"/>
      <c r="T47" s="28"/>
      <c r="U47" s="28"/>
      <c r="V47" s="28"/>
      <c r="W47" s="27"/>
      <c r="X47" s="46"/>
      <c r="Y47" s="45"/>
      <c r="Z47" s="45"/>
      <c r="AA47" s="32"/>
      <c r="AB47" s="50">
        <v>25</v>
      </c>
      <c r="AC47" s="30" t="s">
        <v>8</v>
      </c>
      <c r="AD47" s="28"/>
      <c r="AE47" s="28"/>
      <c r="AF47" s="28"/>
      <c r="AG47" s="28"/>
      <c r="AH47" s="27"/>
      <c r="AK47" s="50">
        <v>38</v>
      </c>
      <c r="AL47" s="30" t="s">
        <v>8</v>
      </c>
      <c r="AN47" s="43">
        <v>45</v>
      </c>
      <c r="AO47" s="18" t="s">
        <v>8</v>
      </c>
      <c r="AV47" s="38"/>
      <c r="AW47" s="38"/>
      <c r="AX47" s="38"/>
      <c r="AY47" s="38"/>
      <c r="AZ47" s="38"/>
      <c r="BA47" s="37"/>
    </row>
    <row r="48" spans="2:53" ht="15" x14ac:dyDescent="0.2">
      <c r="C48" s="116" t="str">
        <f t="shared" si="0"/>
        <v>-</v>
      </c>
      <c r="E48" s="116">
        <f t="shared" si="1"/>
        <v>0</v>
      </c>
      <c r="G48" s="116">
        <f t="shared" si="2"/>
        <v>0</v>
      </c>
      <c r="I48" s="116">
        <f t="shared" si="2"/>
        <v>0</v>
      </c>
      <c r="K48" s="117">
        <v>0.8</v>
      </c>
      <c r="M48" s="118" t="str">
        <f>IF('TESTE (Fox - bicicleta)'!E48=0,"Aguardando Dados",'TESTE (Fox - bicicleta)'!E48+'TESTE (Fox - bicicleta)'!K48*('TESTE (Fox - bicicleta)'!G48-'TESTE (Fox - bicicleta)'!E48))</f>
        <v>Aguardando Dados</v>
      </c>
      <c r="P48" s="32"/>
      <c r="Q48" s="48">
        <v>42</v>
      </c>
      <c r="R48" s="24" t="s">
        <v>9</v>
      </c>
      <c r="S48" s="28"/>
      <c r="T48" s="235" t="s">
        <v>72</v>
      </c>
      <c r="U48" s="235"/>
      <c r="V48" s="49"/>
      <c r="W48" s="27"/>
      <c r="X48" s="46"/>
      <c r="Y48" s="45"/>
      <c r="Z48" s="45"/>
      <c r="AA48" s="32"/>
      <c r="AB48" s="48">
        <v>33</v>
      </c>
      <c r="AC48" s="24" t="s">
        <v>9</v>
      </c>
      <c r="AD48" s="28"/>
      <c r="AE48" s="235" t="s">
        <v>72</v>
      </c>
      <c r="AF48" s="235"/>
      <c r="AG48" s="49"/>
      <c r="AH48" s="27"/>
      <c r="AK48" s="48">
        <v>49</v>
      </c>
      <c r="AL48" s="24" t="s">
        <v>9</v>
      </c>
      <c r="AN48" s="29">
        <v>53</v>
      </c>
      <c r="AO48" s="16" t="s">
        <v>9</v>
      </c>
      <c r="AV48" s="38"/>
      <c r="AW48" s="38"/>
      <c r="AX48" s="38"/>
      <c r="AY48" s="38"/>
      <c r="AZ48" s="38"/>
      <c r="BA48" s="37"/>
    </row>
    <row r="49" spans="1:53" ht="15" x14ac:dyDescent="0.2">
      <c r="C49" s="113" t="str">
        <f t="shared" si="0"/>
        <v>-</v>
      </c>
      <c r="E49" s="113">
        <f t="shared" si="1"/>
        <v>0</v>
      </c>
      <c r="G49" s="113">
        <f t="shared" si="2"/>
        <v>0</v>
      </c>
      <c r="I49" s="113">
        <f t="shared" si="2"/>
        <v>0</v>
      </c>
      <c r="K49" s="114">
        <v>0.75</v>
      </c>
      <c r="M49" s="115" t="str">
        <f>IF('TESTE (Fox - bicicleta)'!E49=0,"Aguardando Dados",'TESTE (Fox - bicicleta)'!E49+'TESTE (Fox - bicicleta)'!K49*('TESTE (Fox - bicicleta)'!G49-'TESTE (Fox - bicicleta)'!E49))</f>
        <v>Aguardando Dados</v>
      </c>
      <c r="P49" s="32"/>
      <c r="Q49" s="24"/>
      <c r="R49" s="24"/>
      <c r="S49" s="28"/>
      <c r="T49" s="227" t="s">
        <v>71</v>
      </c>
      <c r="U49" s="227"/>
      <c r="V49" s="28"/>
      <c r="W49" s="27"/>
      <c r="X49" s="46"/>
      <c r="Y49" s="45"/>
      <c r="Z49" s="45"/>
      <c r="AA49" s="32"/>
      <c r="AB49" s="24"/>
      <c r="AC49" s="24"/>
      <c r="AD49" s="28"/>
      <c r="AE49" s="227" t="s">
        <v>71</v>
      </c>
      <c r="AF49" s="227"/>
      <c r="AG49" s="28"/>
      <c r="AH49" s="27"/>
      <c r="AK49" s="24"/>
      <c r="AL49" s="24"/>
      <c r="AN49" s="16"/>
      <c r="AO49" s="16"/>
      <c r="AV49" s="47"/>
      <c r="AW49" s="47"/>
      <c r="AX49" s="242"/>
      <c r="AY49" s="242"/>
      <c r="AZ49" s="242"/>
      <c r="BA49" s="242"/>
    </row>
    <row r="50" spans="1:53" ht="15" x14ac:dyDescent="0.2">
      <c r="C50" s="116" t="str">
        <f t="shared" si="0"/>
        <v>-</v>
      </c>
      <c r="E50" s="116">
        <f t="shared" si="1"/>
        <v>0</v>
      </c>
      <c r="G50" s="116">
        <f t="shared" si="2"/>
        <v>0</v>
      </c>
      <c r="I50" s="116">
        <f t="shared" si="2"/>
        <v>0</v>
      </c>
      <c r="K50" s="117">
        <v>0.7</v>
      </c>
      <c r="M50" s="118" t="str">
        <f>IF('TESTE (Fox - bicicleta)'!E50=0,"Aguardando Dados",'TESTE (Fox - bicicleta)'!E50+'TESTE (Fox - bicicleta)'!K50*('TESTE (Fox - bicicleta)'!G50-'TESTE (Fox - bicicleta)'!E50))</f>
        <v>Aguardando Dados</v>
      </c>
      <c r="P50" s="32"/>
      <c r="Q50" s="234" t="s">
        <v>70</v>
      </c>
      <c r="R50" s="234"/>
      <c r="S50" s="28"/>
      <c r="T50" s="43">
        <v>1</v>
      </c>
      <c r="U50" s="18" t="s">
        <v>6</v>
      </c>
      <c r="V50" s="28"/>
      <c r="W50" s="27"/>
      <c r="X50" s="46"/>
      <c r="Y50" s="45"/>
      <c r="Z50" s="45"/>
      <c r="AA50" s="32"/>
      <c r="AB50" s="234" t="s">
        <v>70</v>
      </c>
      <c r="AC50" s="234"/>
      <c r="AD50" s="28"/>
      <c r="AE50" s="43">
        <v>1</v>
      </c>
      <c r="AF50" s="18" t="s">
        <v>6</v>
      </c>
      <c r="AG50" s="28"/>
      <c r="AH50" s="27"/>
      <c r="AK50" s="234" t="s">
        <v>11</v>
      </c>
      <c r="AL50" s="234"/>
      <c r="AN50" s="227" t="s">
        <v>11</v>
      </c>
      <c r="AO50" s="227"/>
      <c r="AV50" s="19"/>
      <c r="AW50" s="19"/>
      <c r="AX50" s="19"/>
      <c r="AY50" s="19"/>
      <c r="AZ50" s="19"/>
      <c r="BA50" s="19"/>
    </row>
    <row r="51" spans="1:53" ht="15" x14ac:dyDescent="0.2">
      <c r="C51" s="113" t="str">
        <f t="shared" si="0"/>
        <v>-</v>
      </c>
      <c r="E51" s="113">
        <f t="shared" si="1"/>
        <v>0</v>
      </c>
      <c r="G51" s="113">
        <f t="shared" si="2"/>
        <v>0</v>
      </c>
      <c r="I51" s="113">
        <f t="shared" si="2"/>
        <v>0</v>
      </c>
      <c r="K51" s="114">
        <v>0.65</v>
      </c>
      <c r="M51" s="115" t="str">
        <f>IF('TESTE (Fox - bicicleta)'!E51=0,"Aguardando Dados",'TESTE (Fox - bicicleta)'!E51+'TESTE (Fox - bicicleta)'!K51*('TESTE (Fox - bicicleta)'!G51-'TESTE (Fox - bicicleta)'!E51))</f>
        <v>Aguardando Dados</v>
      </c>
      <c r="P51" s="32"/>
      <c r="Q51" s="34">
        <v>1</v>
      </c>
      <c r="R51" s="30" t="s">
        <v>6</v>
      </c>
      <c r="S51" s="28"/>
      <c r="T51" s="43">
        <v>33</v>
      </c>
      <c r="U51" s="18" t="s">
        <v>7</v>
      </c>
      <c r="V51" s="28"/>
      <c r="W51" s="27"/>
      <c r="X51" s="46"/>
      <c r="Y51" s="45"/>
      <c r="Z51" s="45"/>
      <c r="AA51" s="32"/>
      <c r="AB51" s="34">
        <v>1</v>
      </c>
      <c r="AC51" s="30" t="s">
        <v>6</v>
      </c>
      <c r="AD51" s="28"/>
      <c r="AE51" s="43">
        <v>18</v>
      </c>
      <c r="AF51" s="18" t="s">
        <v>7</v>
      </c>
      <c r="AG51" s="28"/>
      <c r="AH51" s="27"/>
      <c r="AK51" s="34">
        <v>1</v>
      </c>
      <c r="AL51" s="30" t="s">
        <v>15</v>
      </c>
      <c r="AN51" s="33">
        <v>1</v>
      </c>
      <c r="AO51" s="18" t="s">
        <v>15</v>
      </c>
      <c r="AV51" s="19"/>
      <c r="AW51" s="19"/>
      <c r="AX51" s="19"/>
      <c r="AY51" s="19"/>
      <c r="AZ51" s="19"/>
      <c r="BA51" s="19"/>
    </row>
    <row r="52" spans="1:53" ht="15" x14ac:dyDescent="0.2">
      <c r="C52" s="116" t="str">
        <f t="shared" si="0"/>
        <v>-</v>
      </c>
      <c r="E52" s="116">
        <f t="shared" si="1"/>
        <v>0</v>
      </c>
      <c r="G52" s="116">
        <f t="shared" si="2"/>
        <v>0</v>
      </c>
      <c r="I52" s="116">
        <f t="shared" si="2"/>
        <v>0</v>
      </c>
      <c r="K52" s="117">
        <v>0.6</v>
      </c>
      <c r="M52" s="118" t="str">
        <f>IF('TESTE (Fox - bicicleta)'!E52=0,"Aguardando Dados",'TESTE (Fox - bicicleta)'!E52+'TESTE (Fox - bicicleta)'!K52*('TESTE (Fox - bicicleta)'!G52-'TESTE (Fox - bicicleta)'!E52))</f>
        <v>Aguardando Dados</v>
      </c>
      <c r="P52" s="32"/>
      <c r="Q52" s="34">
        <v>21</v>
      </c>
      <c r="R52" s="30" t="s">
        <v>7</v>
      </c>
      <c r="S52" s="28"/>
      <c r="T52" s="43">
        <v>38</v>
      </c>
      <c r="U52" s="18" t="s">
        <v>66</v>
      </c>
      <c r="V52" s="28"/>
      <c r="W52" s="27"/>
      <c r="X52" s="46"/>
      <c r="Y52" s="45"/>
      <c r="Z52" s="45"/>
      <c r="AA52" s="32"/>
      <c r="AB52" s="34">
        <v>10</v>
      </c>
      <c r="AC52" s="30" t="s">
        <v>7</v>
      </c>
      <c r="AD52" s="28"/>
      <c r="AE52" s="43">
        <v>23</v>
      </c>
      <c r="AF52" s="18" t="s">
        <v>66</v>
      </c>
      <c r="AG52" s="28"/>
      <c r="AH52" s="27"/>
      <c r="AK52" s="34">
        <v>20</v>
      </c>
      <c r="AL52" s="30" t="s">
        <v>6</v>
      </c>
      <c r="AN52" s="33">
        <v>23</v>
      </c>
      <c r="AO52" s="18" t="s">
        <v>6</v>
      </c>
      <c r="AV52" s="236"/>
      <c r="AW52" s="236"/>
      <c r="AX52" s="236"/>
      <c r="AY52" s="236"/>
      <c r="AZ52" s="236"/>
      <c r="BA52" s="236"/>
    </row>
    <row r="53" spans="1:53" ht="15" x14ac:dyDescent="0.2">
      <c r="C53" s="113" t="str">
        <f t="shared" si="0"/>
        <v>-</v>
      </c>
      <c r="E53" s="113">
        <f t="shared" si="1"/>
        <v>0</v>
      </c>
      <c r="G53" s="113">
        <f t="shared" si="2"/>
        <v>0</v>
      </c>
      <c r="I53" s="113">
        <f t="shared" si="2"/>
        <v>0</v>
      </c>
      <c r="K53" s="114">
        <v>0.55000000000000004</v>
      </c>
      <c r="M53" s="115" t="str">
        <f>IF('TESTE (Fox - bicicleta)'!E53=0,"Aguardando Dados",'TESTE (Fox - bicicleta)'!E53+'TESTE (Fox - bicicleta)'!K53*('TESTE (Fox - bicicleta)'!G53-'TESTE (Fox - bicicleta)'!E53))</f>
        <v>Aguardando Dados</v>
      </c>
      <c r="O53" s="44"/>
      <c r="P53" s="32"/>
      <c r="Q53" s="34">
        <v>25</v>
      </c>
      <c r="R53" s="30" t="s">
        <v>66</v>
      </c>
      <c r="S53" s="28"/>
      <c r="T53" s="43">
        <v>42</v>
      </c>
      <c r="U53" s="18" t="s">
        <v>8</v>
      </c>
      <c r="V53" s="28"/>
      <c r="W53" s="27"/>
      <c r="X53" s="27"/>
      <c r="AA53" s="32"/>
      <c r="AB53" s="34">
        <v>15</v>
      </c>
      <c r="AC53" s="30" t="s">
        <v>66</v>
      </c>
      <c r="AD53" s="28"/>
      <c r="AE53" s="43">
        <v>29</v>
      </c>
      <c r="AF53" s="18" t="s">
        <v>8</v>
      </c>
      <c r="AG53" s="28"/>
      <c r="AH53" s="27"/>
      <c r="AK53" s="34">
        <v>28</v>
      </c>
      <c r="AL53" s="30" t="s">
        <v>7</v>
      </c>
      <c r="AN53" s="36">
        <v>31</v>
      </c>
      <c r="AO53" s="18" t="s">
        <v>7</v>
      </c>
      <c r="AV53" s="237"/>
      <c r="AW53" s="237"/>
      <c r="AX53" s="237"/>
      <c r="AY53" s="237"/>
      <c r="AZ53" s="237"/>
      <c r="BA53" s="237"/>
    </row>
    <row r="54" spans="1:53" ht="16" thickBot="1" x14ac:dyDescent="0.25">
      <c r="C54" s="119" t="str">
        <f t="shared" si="0"/>
        <v>-</v>
      </c>
      <c r="E54" s="119">
        <f t="shared" si="1"/>
        <v>0</v>
      </c>
      <c r="G54" s="119">
        <f t="shared" si="2"/>
        <v>0</v>
      </c>
      <c r="I54" s="119">
        <f t="shared" si="2"/>
        <v>0</v>
      </c>
      <c r="K54" s="120">
        <v>0.5</v>
      </c>
      <c r="M54" s="121" t="str">
        <f>IF('TESTE (Fox - bicicleta)'!E54=0,"Aguardando Dados",'TESTE (Fox - bicicleta)'!E54+'TESTE (Fox - bicicleta)'!K54*('TESTE (Fox - bicicleta)'!G54-'TESTE (Fox - bicicleta)'!E54))</f>
        <v>Aguardando Dados</v>
      </c>
      <c r="P54" s="32"/>
      <c r="Q54" s="34">
        <v>31</v>
      </c>
      <c r="R54" s="30" t="s">
        <v>8</v>
      </c>
      <c r="S54" s="28"/>
      <c r="T54" s="29">
        <v>48</v>
      </c>
      <c r="U54" s="16" t="s">
        <v>9</v>
      </c>
      <c r="V54" s="28"/>
      <c r="W54" s="27"/>
      <c r="X54" s="27"/>
      <c r="AA54" s="32"/>
      <c r="AB54" s="34">
        <v>21</v>
      </c>
      <c r="AC54" s="30" t="s">
        <v>8</v>
      </c>
      <c r="AD54" s="28"/>
      <c r="AE54" s="29">
        <v>39</v>
      </c>
      <c r="AF54" s="16" t="s">
        <v>9</v>
      </c>
      <c r="AG54" s="28"/>
      <c r="AH54" s="27"/>
      <c r="AK54" s="34">
        <v>38</v>
      </c>
      <c r="AL54" s="30" t="s">
        <v>8</v>
      </c>
      <c r="AN54" s="36">
        <v>39</v>
      </c>
      <c r="AO54" s="18" t="s">
        <v>8</v>
      </c>
      <c r="AV54" s="41"/>
      <c r="AW54" s="41"/>
      <c r="AX54" s="41"/>
      <c r="AY54" s="41"/>
      <c r="AZ54" s="41"/>
      <c r="BA54" s="40"/>
    </row>
    <row r="55" spans="1:53" ht="15" x14ac:dyDescent="0.2">
      <c r="P55" s="32"/>
      <c r="Q55" s="31">
        <v>36</v>
      </c>
      <c r="R55" s="24" t="s">
        <v>9</v>
      </c>
      <c r="S55" s="28"/>
      <c r="T55" s="16"/>
      <c r="U55" s="16"/>
      <c r="V55" s="28"/>
      <c r="W55" s="27"/>
      <c r="X55" s="27"/>
      <c r="AA55" s="32"/>
      <c r="AB55" s="31">
        <v>30</v>
      </c>
      <c r="AC55" s="24" t="s">
        <v>9</v>
      </c>
      <c r="AD55" s="28"/>
      <c r="AE55" s="16"/>
      <c r="AF55" s="16"/>
      <c r="AG55" s="28"/>
      <c r="AH55" s="27"/>
      <c r="AK55" s="31">
        <v>45</v>
      </c>
      <c r="AL55" s="24" t="s">
        <v>9</v>
      </c>
      <c r="AN55" s="29">
        <v>49</v>
      </c>
      <c r="AO55" s="16" t="s">
        <v>9</v>
      </c>
      <c r="AV55" s="38"/>
      <c r="AW55" s="38"/>
      <c r="AX55" s="38"/>
      <c r="AY55" s="38"/>
      <c r="AZ55" s="38"/>
      <c r="BA55" s="37"/>
    </row>
    <row r="56" spans="1:53" ht="15" hidden="1" x14ac:dyDescent="0.2">
      <c r="P56" s="32"/>
      <c r="Q56" s="238" t="s">
        <v>68</v>
      </c>
      <c r="R56" s="239"/>
      <c r="S56" s="28"/>
      <c r="T56" s="227" t="s">
        <v>10</v>
      </c>
      <c r="U56" s="227"/>
      <c r="V56" s="28"/>
      <c r="W56" s="27"/>
      <c r="X56" s="27"/>
      <c r="AA56" s="32"/>
      <c r="AB56" s="238" t="s">
        <v>68</v>
      </c>
      <c r="AC56" s="239"/>
      <c r="AD56" s="28"/>
      <c r="AE56" s="227" t="s">
        <v>10</v>
      </c>
      <c r="AF56" s="227"/>
      <c r="AG56" s="28"/>
      <c r="AH56" s="27"/>
      <c r="AK56" s="238" t="s">
        <v>12</v>
      </c>
      <c r="AL56" s="239"/>
      <c r="AN56" s="240" t="s">
        <v>12</v>
      </c>
      <c r="AO56" s="241"/>
      <c r="AV56" s="38"/>
      <c r="AW56" s="38"/>
      <c r="AX56" s="38"/>
      <c r="AY56" s="38"/>
      <c r="AZ56" s="38"/>
      <c r="BA56" s="37"/>
    </row>
    <row r="57" spans="1:53" ht="14.5" hidden="1" customHeight="1" x14ac:dyDescent="0.2">
      <c r="B57" s="251" t="s">
        <v>100</v>
      </c>
      <c r="C57" s="251"/>
      <c r="D57" s="251"/>
      <c r="E57" s="251"/>
      <c r="F57" s="251"/>
      <c r="G57" s="251"/>
      <c r="H57" s="251"/>
      <c r="I57" s="251"/>
      <c r="J57" s="251"/>
      <c r="K57" s="251"/>
      <c r="L57" s="251"/>
      <c r="M57" s="251"/>
      <c r="N57" s="251"/>
      <c r="P57" s="32"/>
      <c r="Q57" s="34">
        <v>1</v>
      </c>
      <c r="R57" s="30" t="s">
        <v>6</v>
      </c>
      <c r="S57" s="28"/>
      <c r="T57" s="33">
        <v>1</v>
      </c>
      <c r="U57" s="18" t="s">
        <v>6</v>
      </c>
      <c r="V57" s="28"/>
      <c r="W57" s="27"/>
      <c r="X57" s="27"/>
      <c r="AA57" s="32"/>
      <c r="AB57" s="34">
        <v>1</v>
      </c>
      <c r="AC57" s="30" t="s">
        <v>6</v>
      </c>
      <c r="AD57" s="28"/>
      <c r="AE57" s="33">
        <v>1</v>
      </c>
      <c r="AF57" s="18" t="s">
        <v>6</v>
      </c>
      <c r="AG57" s="28"/>
      <c r="AH57" s="27"/>
      <c r="AK57" s="34">
        <v>1</v>
      </c>
      <c r="AL57" s="30" t="s">
        <v>15</v>
      </c>
      <c r="AN57" s="33">
        <v>1</v>
      </c>
      <c r="AO57" s="18" t="s">
        <v>15</v>
      </c>
      <c r="AV57" s="38"/>
      <c r="AW57" s="38"/>
      <c r="AX57" s="38"/>
      <c r="AY57" s="38"/>
      <c r="AZ57" s="38"/>
      <c r="BA57" s="37"/>
    </row>
    <row r="58" spans="1:53" ht="14.5" hidden="1" customHeight="1" x14ac:dyDescent="0.2">
      <c r="B58" s="251"/>
      <c r="C58" s="251"/>
      <c r="D58" s="251"/>
      <c r="E58" s="251"/>
      <c r="F58" s="251"/>
      <c r="G58" s="251"/>
      <c r="H58" s="251"/>
      <c r="I58" s="251"/>
      <c r="J58" s="251"/>
      <c r="K58" s="251"/>
      <c r="L58" s="251"/>
      <c r="M58" s="251"/>
      <c r="N58" s="251"/>
      <c r="P58" s="32"/>
      <c r="Q58" s="34">
        <v>15</v>
      </c>
      <c r="R58" s="30" t="s">
        <v>7</v>
      </c>
      <c r="S58" s="28"/>
      <c r="T58" s="33">
        <v>29</v>
      </c>
      <c r="U58" s="18" t="s">
        <v>7</v>
      </c>
      <c r="V58" s="28"/>
      <c r="W58" s="27"/>
      <c r="X58" s="27"/>
      <c r="AA58" s="32"/>
      <c r="AB58" s="34">
        <v>8</v>
      </c>
      <c r="AC58" s="30" t="s">
        <v>7</v>
      </c>
      <c r="AD58" s="28"/>
      <c r="AE58" s="33">
        <v>17</v>
      </c>
      <c r="AF58" s="18" t="s">
        <v>7</v>
      </c>
      <c r="AG58" s="28"/>
      <c r="AH58" s="27"/>
      <c r="AK58" s="34">
        <v>17</v>
      </c>
      <c r="AL58" s="30" t="s">
        <v>6</v>
      </c>
      <c r="AN58" s="33">
        <v>20</v>
      </c>
      <c r="AO58" s="18" t="s">
        <v>6</v>
      </c>
      <c r="AV58" s="38"/>
      <c r="AW58" s="38"/>
      <c r="AX58" s="38"/>
      <c r="AY58" s="38"/>
      <c r="AZ58" s="38"/>
      <c r="BA58" s="37"/>
    </row>
    <row r="59" spans="1:53" ht="15" hidden="1" x14ac:dyDescent="0.2">
      <c r="P59" s="32"/>
      <c r="Q59" s="35">
        <v>20</v>
      </c>
      <c r="R59" s="24" t="s">
        <v>66</v>
      </c>
      <c r="S59" s="28"/>
      <c r="T59" s="36">
        <v>33</v>
      </c>
      <c r="U59" s="16" t="s">
        <v>66</v>
      </c>
      <c r="V59" s="28"/>
      <c r="W59" s="27"/>
      <c r="X59" s="27"/>
      <c r="AA59" s="32"/>
      <c r="AB59" s="35">
        <v>13</v>
      </c>
      <c r="AC59" s="24" t="s">
        <v>66</v>
      </c>
      <c r="AD59" s="28"/>
      <c r="AE59" s="36">
        <v>22</v>
      </c>
      <c r="AF59" s="16" t="s">
        <v>66</v>
      </c>
      <c r="AG59" s="28"/>
      <c r="AH59" s="27"/>
      <c r="AK59" s="35">
        <v>24</v>
      </c>
      <c r="AL59" s="30" t="s">
        <v>7</v>
      </c>
      <c r="AN59" s="33">
        <v>27</v>
      </c>
      <c r="AO59" s="18" t="s">
        <v>7</v>
      </c>
      <c r="AV59" s="38"/>
      <c r="AW59" s="38"/>
      <c r="AX59" s="38"/>
      <c r="AY59" s="38"/>
      <c r="AZ59" s="38"/>
      <c r="BA59" s="37"/>
    </row>
    <row r="60" spans="1:53" ht="15" hidden="1" x14ac:dyDescent="0.2">
      <c r="D60" s="95"/>
      <c r="E60" s="122" t="s">
        <v>101</v>
      </c>
      <c r="F60" s="122"/>
      <c r="G60" s="123" t="s">
        <v>106</v>
      </c>
      <c r="H60" s="122"/>
      <c r="I60" s="124">
        <f>IF($K$33="-","-",(((($AJ$82-AJ99)/60)+$AJ$84)/1440))</f>
        <v>0</v>
      </c>
      <c r="J60" s="122" t="s">
        <v>110</v>
      </c>
      <c r="K60" s="125">
        <f>IF($K$33="-","-",(((($AJ$82-AK99)/60)+$AJ$84)/1440))</f>
        <v>0</v>
      </c>
      <c r="P60" s="32"/>
      <c r="Q60" s="35">
        <v>24</v>
      </c>
      <c r="R60" s="24" t="s">
        <v>8</v>
      </c>
      <c r="S60" s="28"/>
      <c r="T60" s="36">
        <v>37</v>
      </c>
      <c r="U60" s="16" t="s">
        <v>8</v>
      </c>
      <c r="V60" s="28"/>
      <c r="W60" s="27"/>
      <c r="X60" s="27"/>
      <c r="AA60" s="32"/>
      <c r="AB60" s="35">
        <v>20</v>
      </c>
      <c r="AC60" s="24" t="s">
        <v>8</v>
      </c>
      <c r="AD60" s="28"/>
      <c r="AE60" s="36">
        <v>19</v>
      </c>
      <c r="AF60" s="16" t="s">
        <v>8</v>
      </c>
      <c r="AG60" s="28"/>
      <c r="AH60" s="27"/>
      <c r="AK60" s="35">
        <v>31</v>
      </c>
      <c r="AL60" s="30" t="s">
        <v>8</v>
      </c>
      <c r="AN60" s="33">
        <v>36</v>
      </c>
      <c r="AO60" s="18" t="s">
        <v>8</v>
      </c>
    </row>
    <row r="61" spans="1:53" ht="15" hidden="1" x14ac:dyDescent="0.2">
      <c r="A61" s="92"/>
      <c r="B61" s="92"/>
      <c r="D61" s="96"/>
      <c r="E61" s="126" t="s">
        <v>102</v>
      </c>
      <c r="F61" s="126"/>
      <c r="G61" s="126" t="s">
        <v>107</v>
      </c>
      <c r="H61" s="126"/>
      <c r="I61" s="127">
        <f>IF($K$33="-","-",(((($AJ$82-AJ100)/60)+$AJ$84)/1440))</f>
        <v>0</v>
      </c>
      <c r="J61" s="126" t="s">
        <v>110</v>
      </c>
      <c r="K61" s="128">
        <f>IF($K$33="-","-",(((($AJ$82-AK100)/60)+$AJ$84)/1440))</f>
        <v>0</v>
      </c>
      <c r="N61" s="92"/>
      <c r="O61" s="92"/>
      <c r="P61" s="32"/>
      <c r="Q61" s="31">
        <v>29</v>
      </c>
      <c r="R61" s="24" t="s">
        <v>9</v>
      </c>
      <c r="S61" s="28"/>
      <c r="T61" s="29">
        <v>43</v>
      </c>
      <c r="U61" s="16" t="s">
        <v>9</v>
      </c>
      <c r="V61" s="28"/>
      <c r="W61" s="27"/>
      <c r="X61" s="27"/>
      <c r="AA61" s="32"/>
      <c r="AB61" s="31">
        <v>27</v>
      </c>
      <c r="AC61" s="24" t="s">
        <v>9</v>
      </c>
      <c r="AD61" s="28"/>
      <c r="AE61" s="29">
        <v>36</v>
      </c>
      <c r="AF61" s="16" t="s">
        <v>9</v>
      </c>
      <c r="AG61" s="28"/>
      <c r="AH61" s="27"/>
      <c r="AK61" s="31">
        <v>42</v>
      </c>
      <c r="AL61" s="24" t="s">
        <v>9</v>
      </c>
      <c r="AN61" s="29">
        <v>45</v>
      </c>
      <c r="AO61" s="16" t="s">
        <v>9</v>
      </c>
    </row>
    <row r="62" spans="1:53" ht="15" hidden="1" x14ac:dyDescent="0.2">
      <c r="A62" s="92"/>
      <c r="B62" s="92"/>
      <c r="D62" s="96"/>
      <c r="E62" s="129" t="s">
        <v>103</v>
      </c>
      <c r="F62" s="129"/>
      <c r="G62" s="129" t="s">
        <v>108</v>
      </c>
      <c r="H62" s="129"/>
      <c r="I62" s="130">
        <f>IF($K$33="-","-",(((($AJ$82-AJ101)/60)+$AJ$84)/1440))</f>
        <v>0</v>
      </c>
      <c r="J62" s="129" t="s">
        <v>110</v>
      </c>
      <c r="K62" s="131">
        <f>IF($K$33="-","-",(((($AJ$82-AK101)/60)+$AJ$84)/1440))</f>
        <v>0</v>
      </c>
      <c r="N62" s="92"/>
      <c r="O62" s="92"/>
      <c r="P62" s="32"/>
      <c r="Q62" s="234" t="s">
        <v>67</v>
      </c>
      <c r="R62" s="234"/>
      <c r="S62" s="28"/>
      <c r="T62" s="227" t="s">
        <v>11</v>
      </c>
      <c r="U62" s="227"/>
      <c r="V62" s="28"/>
      <c r="W62" s="27"/>
      <c r="X62" s="27"/>
      <c r="AA62" s="32"/>
      <c r="AB62" s="234" t="s">
        <v>67</v>
      </c>
      <c r="AC62" s="234"/>
      <c r="AD62" s="28"/>
      <c r="AE62" s="227" t="s">
        <v>11</v>
      </c>
      <c r="AF62" s="227"/>
      <c r="AG62" s="28"/>
      <c r="AH62" s="27"/>
      <c r="AK62" s="234" t="s">
        <v>13</v>
      </c>
      <c r="AL62" s="234"/>
      <c r="AN62" s="227" t="s">
        <v>13</v>
      </c>
      <c r="AO62" s="227"/>
    </row>
    <row r="63" spans="1:53" ht="15" hidden="1" x14ac:dyDescent="0.2">
      <c r="A63" s="92"/>
      <c r="B63" s="92"/>
      <c r="D63" s="96"/>
      <c r="E63" s="132" t="s">
        <v>104</v>
      </c>
      <c r="F63" s="132"/>
      <c r="G63" s="132" t="s">
        <v>109</v>
      </c>
      <c r="H63" s="132"/>
      <c r="I63" s="133">
        <f>IF($K$33="-","-",(((($AJ$82-AJ102)/60)+$AJ$84)/1440))</f>
        <v>0</v>
      </c>
      <c r="J63" s="132" t="s">
        <v>110</v>
      </c>
      <c r="K63" s="134">
        <f>IF($K$33="-","-",(((($AJ$82-AK102)/60)+$AJ$84)/1440))</f>
        <v>0</v>
      </c>
      <c r="N63" s="92"/>
      <c r="O63" s="92"/>
      <c r="P63" s="32"/>
      <c r="Q63" s="34">
        <v>1</v>
      </c>
      <c r="R63" s="30" t="s">
        <v>6</v>
      </c>
      <c r="S63" s="28"/>
      <c r="T63" s="33">
        <v>1</v>
      </c>
      <c r="U63" s="18" t="s">
        <v>6</v>
      </c>
      <c r="V63" s="28"/>
      <c r="W63" s="27"/>
      <c r="X63" s="27"/>
      <c r="AA63" s="32"/>
      <c r="AB63" s="34">
        <v>1</v>
      </c>
      <c r="AC63" s="30" t="s">
        <v>6</v>
      </c>
      <c r="AD63" s="28"/>
      <c r="AE63" s="33">
        <v>1</v>
      </c>
      <c r="AF63" s="18" t="s">
        <v>6</v>
      </c>
      <c r="AG63" s="28"/>
      <c r="AH63" s="27"/>
      <c r="AK63" s="34">
        <v>1</v>
      </c>
      <c r="AL63" s="30" t="s">
        <v>15</v>
      </c>
      <c r="AN63" s="33">
        <v>1</v>
      </c>
      <c r="AO63" s="18" t="s">
        <v>15</v>
      </c>
    </row>
    <row r="64" spans="1:53" ht="15" hidden="1" x14ac:dyDescent="0.2">
      <c r="A64" s="92"/>
      <c r="B64" s="92"/>
      <c r="D64" s="96"/>
      <c r="E64" s="135" t="s">
        <v>105</v>
      </c>
      <c r="F64" s="135"/>
      <c r="G64" s="135" t="s">
        <v>129</v>
      </c>
      <c r="H64" s="135"/>
      <c r="I64" s="136">
        <f>IF($K$33="-","-",(((($AJ$82-AJ103)/60)+$AJ$84)/1440))</f>
        <v>0</v>
      </c>
      <c r="J64" s="135" t="s">
        <v>110</v>
      </c>
      <c r="K64" s="137">
        <f>IF($K$33="-","-",(((($AJ$82-AK103)/60)+$AJ$84)/1440))</f>
        <v>0</v>
      </c>
      <c r="N64" s="92"/>
      <c r="O64" s="92"/>
      <c r="P64" s="32"/>
      <c r="Q64" s="34">
        <v>7</v>
      </c>
      <c r="R64" s="30" t="s">
        <v>7</v>
      </c>
      <c r="S64" s="28"/>
      <c r="T64" s="33">
        <v>22</v>
      </c>
      <c r="U64" s="18" t="s">
        <v>7</v>
      </c>
      <c r="V64" s="28"/>
      <c r="W64" s="27"/>
      <c r="X64" s="27"/>
      <c r="AA64" s="32"/>
      <c r="AB64" s="34">
        <v>5</v>
      </c>
      <c r="AC64" s="30" t="s">
        <v>7</v>
      </c>
      <c r="AD64" s="28"/>
      <c r="AE64" s="33">
        <v>12</v>
      </c>
      <c r="AF64" s="18" t="s">
        <v>7</v>
      </c>
      <c r="AG64" s="28"/>
      <c r="AH64" s="27"/>
      <c r="AK64" s="34">
        <v>15</v>
      </c>
      <c r="AL64" s="30" t="s">
        <v>6</v>
      </c>
      <c r="AN64" s="33">
        <v>18</v>
      </c>
      <c r="AO64" s="18" t="s">
        <v>6</v>
      </c>
    </row>
    <row r="65" spans="1:41" ht="15" hidden="1" x14ac:dyDescent="0.2">
      <c r="A65" s="92"/>
      <c r="B65" s="92"/>
      <c r="C65" s="100"/>
      <c r="D65" s="100"/>
      <c r="E65" s="174"/>
      <c r="F65" s="174"/>
      <c r="G65" s="45"/>
      <c r="H65" s="45"/>
      <c r="I65" s="45"/>
      <c r="J65" s="45"/>
      <c r="K65" s="45"/>
      <c r="L65" s="45"/>
      <c r="M65" s="45"/>
      <c r="N65" s="92"/>
      <c r="O65" s="92"/>
      <c r="P65" s="32"/>
      <c r="Q65" s="34">
        <v>15</v>
      </c>
      <c r="R65" s="30" t="s">
        <v>66</v>
      </c>
      <c r="S65" s="28"/>
      <c r="T65" s="33">
        <v>27</v>
      </c>
      <c r="U65" s="18" t="s">
        <v>66</v>
      </c>
      <c r="V65" s="28"/>
      <c r="W65" s="27"/>
      <c r="X65" s="27"/>
      <c r="AA65" s="32"/>
      <c r="AB65" s="34">
        <v>11</v>
      </c>
      <c r="AC65" s="30" t="s">
        <v>66</v>
      </c>
      <c r="AD65" s="28"/>
      <c r="AE65" s="33">
        <v>17</v>
      </c>
      <c r="AF65" s="18" t="s">
        <v>66</v>
      </c>
      <c r="AG65" s="28"/>
      <c r="AH65" s="27"/>
      <c r="AK65" s="34">
        <v>21</v>
      </c>
      <c r="AL65" s="30" t="s">
        <v>7</v>
      </c>
      <c r="AN65" s="33">
        <v>25</v>
      </c>
      <c r="AO65" s="18" t="s">
        <v>7</v>
      </c>
    </row>
    <row r="66" spans="1:41" ht="15" hidden="1" x14ac:dyDescent="0.2">
      <c r="A66" s="92"/>
      <c r="B66" s="92"/>
      <c r="C66" s="100"/>
      <c r="D66" s="100"/>
      <c r="E66" s="174"/>
      <c r="F66" s="19"/>
      <c r="G66" s="45"/>
      <c r="H66" s="45"/>
      <c r="I66" s="45"/>
      <c r="J66" s="45"/>
      <c r="K66" s="45"/>
      <c r="L66" s="45"/>
      <c r="M66" s="45"/>
      <c r="N66" s="92"/>
      <c r="O66" s="92"/>
      <c r="P66" s="32"/>
      <c r="Q66" s="34">
        <v>20</v>
      </c>
      <c r="R66" s="30" t="s">
        <v>8</v>
      </c>
      <c r="S66" s="28"/>
      <c r="T66" s="33">
        <v>31</v>
      </c>
      <c r="U66" s="18" t="s">
        <v>8</v>
      </c>
      <c r="V66" s="28"/>
      <c r="W66" s="27"/>
      <c r="X66" s="27"/>
      <c r="AA66" s="32"/>
      <c r="AB66" s="34">
        <v>15</v>
      </c>
      <c r="AC66" s="30" t="s">
        <v>8</v>
      </c>
      <c r="AD66" s="28"/>
      <c r="AE66" s="33">
        <v>22</v>
      </c>
      <c r="AF66" s="18" t="s">
        <v>8</v>
      </c>
      <c r="AG66" s="28"/>
      <c r="AH66" s="27"/>
      <c r="AK66" s="34">
        <v>28</v>
      </c>
      <c r="AL66" s="30" t="s">
        <v>8</v>
      </c>
      <c r="AN66" s="33">
        <v>34</v>
      </c>
      <c r="AO66" s="18" t="s">
        <v>8</v>
      </c>
    </row>
    <row r="67" spans="1:41" ht="15" hidden="1" x14ac:dyDescent="0.2">
      <c r="A67" s="92"/>
      <c r="B67" s="251" t="s">
        <v>111</v>
      </c>
      <c r="C67" s="251"/>
      <c r="D67" s="251"/>
      <c r="E67" s="251"/>
      <c r="F67" s="251"/>
      <c r="G67" s="251"/>
      <c r="H67" s="251"/>
      <c r="I67" s="251"/>
      <c r="J67" s="251"/>
      <c r="K67" s="251"/>
      <c r="L67" s="251"/>
      <c r="M67" s="251"/>
      <c r="N67" s="251"/>
      <c r="O67" s="92"/>
      <c r="P67" s="32"/>
      <c r="Q67" s="31">
        <v>25</v>
      </c>
      <c r="R67" s="24" t="s">
        <v>9</v>
      </c>
      <c r="S67" s="28"/>
      <c r="T67" s="29">
        <v>36</v>
      </c>
      <c r="U67" s="16" t="s">
        <v>9</v>
      </c>
      <c r="V67" s="28"/>
      <c r="W67" s="27"/>
      <c r="X67" s="27"/>
      <c r="AA67" s="32"/>
      <c r="AB67" s="31">
        <v>24</v>
      </c>
      <c r="AC67" s="24" t="s">
        <v>9</v>
      </c>
      <c r="AD67" s="28"/>
      <c r="AE67" s="29">
        <v>30</v>
      </c>
      <c r="AF67" s="16" t="s">
        <v>9</v>
      </c>
      <c r="AG67" s="28"/>
      <c r="AH67" s="27"/>
      <c r="AK67" s="31">
        <v>38</v>
      </c>
      <c r="AL67" s="24" t="s">
        <v>9</v>
      </c>
      <c r="AN67" s="29">
        <v>43</v>
      </c>
      <c r="AO67" s="16" t="s">
        <v>9</v>
      </c>
    </row>
    <row r="68" spans="1:41" ht="15" hidden="1" x14ac:dyDescent="0.2">
      <c r="A68" s="92"/>
      <c r="B68" s="251"/>
      <c r="C68" s="251"/>
      <c r="D68" s="251"/>
      <c r="E68" s="251"/>
      <c r="F68" s="251"/>
      <c r="G68" s="251"/>
      <c r="H68" s="251"/>
      <c r="I68" s="251"/>
      <c r="J68" s="251"/>
      <c r="K68" s="251"/>
      <c r="L68" s="251"/>
      <c r="M68" s="251"/>
      <c r="N68" s="251"/>
      <c r="O68" s="92"/>
      <c r="P68" s="32"/>
      <c r="Q68" s="234" t="s">
        <v>13</v>
      </c>
      <c r="R68" s="234"/>
      <c r="S68" s="28"/>
      <c r="T68" s="227" t="s">
        <v>67</v>
      </c>
      <c r="U68" s="227"/>
      <c r="V68" s="28"/>
      <c r="W68" s="27"/>
      <c r="X68" s="27"/>
      <c r="AA68" s="32"/>
      <c r="AB68" s="234" t="s">
        <v>13</v>
      </c>
      <c r="AC68" s="234"/>
      <c r="AD68" s="28"/>
      <c r="AE68" s="227" t="s">
        <v>67</v>
      </c>
      <c r="AF68" s="227"/>
      <c r="AG68" s="28"/>
      <c r="AH68" s="27"/>
      <c r="AK68" s="234" t="s">
        <v>14</v>
      </c>
      <c r="AL68" s="234"/>
      <c r="AN68" s="227" t="s">
        <v>14</v>
      </c>
      <c r="AO68" s="227"/>
    </row>
    <row r="69" spans="1:41" ht="15" hidden="1" x14ac:dyDescent="0.2">
      <c r="A69" s="92"/>
      <c r="B69" s="92"/>
      <c r="C69" s="45"/>
      <c r="D69" s="45"/>
      <c r="E69" s="174"/>
      <c r="F69" s="19"/>
      <c r="G69" s="45"/>
      <c r="H69" s="45"/>
      <c r="I69" s="45"/>
      <c r="J69" s="45"/>
      <c r="K69" s="45"/>
      <c r="L69" s="45"/>
      <c r="M69" s="45"/>
      <c r="N69" s="92"/>
      <c r="O69" s="92"/>
      <c r="P69" s="32"/>
      <c r="Q69" s="34">
        <v>1</v>
      </c>
      <c r="R69" s="30" t="s">
        <v>6</v>
      </c>
      <c r="S69" s="28"/>
      <c r="T69" s="33">
        <v>1</v>
      </c>
      <c r="U69" s="18" t="s">
        <v>6</v>
      </c>
      <c r="V69" s="28"/>
      <c r="W69" s="27"/>
      <c r="X69" s="27"/>
      <c r="AA69" s="32"/>
      <c r="AB69" s="34">
        <v>1</v>
      </c>
      <c r="AC69" s="30" t="s">
        <v>6</v>
      </c>
      <c r="AD69" s="28"/>
      <c r="AE69" s="33">
        <v>1</v>
      </c>
      <c r="AF69" s="18" t="s">
        <v>6</v>
      </c>
      <c r="AG69" s="28"/>
      <c r="AH69" s="27"/>
      <c r="AK69" s="34">
        <v>1</v>
      </c>
      <c r="AL69" s="30" t="s">
        <v>15</v>
      </c>
      <c r="AN69" s="33">
        <v>1</v>
      </c>
      <c r="AO69" s="18" t="s">
        <v>15</v>
      </c>
    </row>
    <row r="70" spans="1:41" ht="15" hidden="1" x14ac:dyDescent="0.2">
      <c r="A70" s="92"/>
      <c r="B70" s="92"/>
      <c r="C70" s="101" t="s">
        <v>112</v>
      </c>
      <c r="D70" s="101"/>
      <c r="E70" s="101"/>
      <c r="F70" s="167"/>
      <c r="G70" s="167"/>
      <c r="H70" s="167"/>
      <c r="I70" s="167"/>
      <c r="J70" s="167"/>
      <c r="K70" s="167"/>
      <c r="L70" s="167"/>
      <c r="M70" s="167"/>
      <c r="N70" s="92"/>
      <c r="O70" s="92"/>
      <c r="P70" s="32"/>
      <c r="Q70" s="34">
        <v>3</v>
      </c>
      <c r="R70" s="30" t="s">
        <v>7</v>
      </c>
      <c r="S70" s="28"/>
      <c r="T70" s="33">
        <v>17</v>
      </c>
      <c r="U70" s="18" t="s">
        <v>7</v>
      </c>
      <c r="V70" s="28"/>
      <c r="W70" s="27"/>
      <c r="X70" s="27"/>
      <c r="AA70" s="32"/>
      <c r="AB70" s="34">
        <v>2</v>
      </c>
      <c r="AC70" s="30" t="s">
        <v>7</v>
      </c>
      <c r="AD70" s="28"/>
      <c r="AE70" s="33">
        <v>10</v>
      </c>
      <c r="AF70" s="18" t="s">
        <v>7</v>
      </c>
      <c r="AG70" s="28"/>
      <c r="AH70" s="27"/>
      <c r="AK70" s="34">
        <v>13</v>
      </c>
      <c r="AL70" s="30" t="s">
        <v>6</v>
      </c>
      <c r="AN70" s="33">
        <v>16</v>
      </c>
      <c r="AO70" s="18" t="s">
        <v>6</v>
      </c>
    </row>
    <row r="71" spans="1:41" ht="15" hidden="1" x14ac:dyDescent="0.2">
      <c r="A71" s="92"/>
      <c r="B71" s="92"/>
      <c r="C71" s="232" t="s">
        <v>113</v>
      </c>
      <c r="D71" s="232"/>
      <c r="E71" s="169"/>
      <c r="F71" s="167"/>
      <c r="G71" s="167"/>
      <c r="H71" s="167"/>
      <c r="I71" s="167"/>
      <c r="J71" s="167"/>
      <c r="K71" s="167"/>
      <c r="L71" s="167"/>
      <c r="M71" s="167"/>
      <c r="N71" s="92"/>
      <c r="O71" s="92"/>
      <c r="P71" s="32"/>
      <c r="Q71" s="34">
        <v>5</v>
      </c>
      <c r="R71" s="30" t="s">
        <v>66</v>
      </c>
      <c r="S71" s="28"/>
      <c r="T71" s="33">
        <v>22</v>
      </c>
      <c r="U71" s="18" t="s">
        <v>66</v>
      </c>
      <c r="V71" s="28"/>
      <c r="W71" s="27"/>
      <c r="X71" s="27"/>
      <c r="AA71" s="32"/>
      <c r="AB71" s="34">
        <v>7</v>
      </c>
      <c r="AC71" s="30" t="s">
        <v>66</v>
      </c>
      <c r="AD71" s="28"/>
      <c r="AE71" s="33">
        <v>13</v>
      </c>
      <c r="AF71" s="18" t="s">
        <v>66</v>
      </c>
      <c r="AG71" s="28"/>
      <c r="AH71" s="27"/>
      <c r="AK71" s="34">
        <v>18</v>
      </c>
      <c r="AL71" s="30" t="s">
        <v>7</v>
      </c>
      <c r="AN71" s="33">
        <v>23</v>
      </c>
      <c r="AO71" s="18" t="s">
        <v>7</v>
      </c>
    </row>
    <row r="72" spans="1:41" ht="15" hidden="1" x14ac:dyDescent="0.2">
      <c r="A72" s="92"/>
      <c r="B72" s="92"/>
      <c r="C72" s="233" t="s">
        <v>114</v>
      </c>
      <c r="D72" s="233"/>
      <c r="E72" s="107"/>
      <c r="F72" s="168"/>
      <c r="G72" s="168"/>
      <c r="H72" s="168"/>
      <c r="I72" s="168"/>
      <c r="J72" s="168"/>
      <c r="K72" s="168"/>
      <c r="L72" s="167"/>
      <c r="M72" s="167"/>
      <c r="N72" s="92"/>
      <c r="O72" s="92"/>
      <c r="P72" s="32"/>
      <c r="Q72" s="34">
        <v>12</v>
      </c>
      <c r="R72" s="30" t="s">
        <v>8</v>
      </c>
      <c r="S72" s="28"/>
      <c r="T72" s="33">
        <v>26</v>
      </c>
      <c r="U72" s="18" t="s">
        <v>8</v>
      </c>
      <c r="V72" s="28"/>
      <c r="W72" s="27"/>
      <c r="X72" s="27"/>
      <c r="AA72" s="32"/>
      <c r="AB72" s="34">
        <v>11</v>
      </c>
      <c r="AC72" s="30" t="s">
        <v>8</v>
      </c>
      <c r="AD72" s="28"/>
      <c r="AE72" s="33">
        <v>17</v>
      </c>
      <c r="AF72" s="18" t="s">
        <v>8</v>
      </c>
      <c r="AG72" s="28"/>
      <c r="AH72" s="27"/>
      <c r="AK72" s="34">
        <v>24</v>
      </c>
      <c r="AL72" s="30" t="s">
        <v>8</v>
      </c>
      <c r="AN72" s="33">
        <v>31</v>
      </c>
      <c r="AO72" s="18" t="s">
        <v>8</v>
      </c>
    </row>
    <row r="73" spans="1:41" ht="16" hidden="1" thickBot="1" x14ac:dyDescent="0.25">
      <c r="A73" s="92"/>
      <c r="B73" s="92"/>
      <c r="L73" s="92"/>
      <c r="M73" s="92"/>
      <c r="N73" s="92"/>
      <c r="O73" s="92"/>
      <c r="P73" s="32"/>
      <c r="Q73" s="31">
        <v>19</v>
      </c>
      <c r="R73" s="24" t="s">
        <v>9</v>
      </c>
      <c r="S73" s="28"/>
      <c r="T73" s="29">
        <v>36</v>
      </c>
      <c r="U73" s="16" t="s">
        <v>9</v>
      </c>
      <c r="V73" s="28"/>
      <c r="W73" s="27"/>
      <c r="X73" s="27"/>
      <c r="AA73" s="32"/>
      <c r="AB73" s="31">
        <v>21</v>
      </c>
      <c r="AC73" s="24" t="s">
        <v>9</v>
      </c>
      <c r="AD73" s="28"/>
      <c r="AE73" s="29">
        <v>22</v>
      </c>
      <c r="AF73" s="16" t="s">
        <v>9</v>
      </c>
      <c r="AG73" s="28"/>
      <c r="AH73" s="27"/>
      <c r="AK73" s="31">
        <v>35</v>
      </c>
      <c r="AL73" s="24" t="s">
        <v>9</v>
      </c>
      <c r="AN73" s="29">
        <v>41</v>
      </c>
      <c r="AO73" s="16" t="s">
        <v>9</v>
      </c>
    </row>
    <row r="74" spans="1:41" ht="15" hidden="1" x14ac:dyDescent="0.2">
      <c r="C74" s="171">
        <v>100</v>
      </c>
      <c r="D74" s="170"/>
      <c r="E74" s="170">
        <v>1000</v>
      </c>
      <c r="F74" s="170"/>
      <c r="G74" s="170">
        <v>5000</v>
      </c>
      <c r="H74" s="170"/>
      <c r="I74" s="170">
        <v>10000</v>
      </c>
      <c r="J74" s="170"/>
      <c r="K74" s="170">
        <v>21100</v>
      </c>
      <c r="L74" s="170"/>
      <c r="M74" s="172">
        <v>42200</v>
      </c>
      <c r="P74" s="32"/>
      <c r="Q74" s="28"/>
      <c r="R74" s="28"/>
      <c r="S74" s="28"/>
      <c r="T74" s="227" t="s">
        <v>13</v>
      </c>
      <c r="U74" s="227"/>
      <c r="V74" s="28"/>
      <c r="W74" s="27"/>
      <c r="X74" s="27"/>
      <c r="AA74" s="32"/>
      <c r="AB74" s="28"/>
      <c r="AC74" s="28"/>
      <c r="AD74" s="28"/>
      <c r="AE74" s="227" t="s">
        <v>13</v>
      </c>
      <c r="AF74" s="227"/>
      <c r="AG74" s="28"/>
      <c r="AH74" s="27"/>
      <c r="AK74" s="19"/>
      <c r="AL74" s="19"/>
      <c r="AM74" s="19"/>
      <c r="AN74" s="19"/>
      <c r="AO74" s="19"/>
    </row>
    <row r="75" spans="1:41" ht="16" hidden="1" thickBot="1" x14ac:dyDescent="0.25">
      <c r="C75" s="102" t="str">
        <f>IF($E$72="","-",($E$72/$E$71)*C74)</f>
        <v>-</v>
      </c>
      <c r="D75" s="103"/>
      <c r="E75" s="104" t="str">
        <f>IF($E$72="","-",($E$72/$E$71)*E74)</f>
        <v>-</v>
      </c>
      <c r="F75" s="103"/>
      <c r="G75" s="104" t="str">
        <f>IF($E$72="","-",($E$72/$E$71)*G74)</f>
        <v>-</v>
      </c>
      <c r="H75" s="103"/>
      <c r="I75" s="104" t="str">
        <f>IF($E$72="","-",($E$72/$E$71)*I74)</f>
        <v>-</v>
      </c>
      <c r="J75" s="103"/>
      <c r="K75" s="104" t="str">
        <f>IF($E$72="","-",($E$72/$E$71)*K74)</f>
        <v>-</v>
      </c>
      <c r="L75" s="103"/>
      <c r="M75" s="105" t="str">
        <f>IF($E$72="","-",($E$72/$E$71)*M74)</f>
        <v>-</v>
      </c>
      <c r="P75" s="32"/>
      <c r="Q75" s="234" t="s">
        <v>14</v>
      </c>
      <c r="R75" s="234"/>
      <c r="S75" s="28"/>
      <c r="T75" s="33">
        <v>1</v>
      </c>
      <c r="U75" s="18" t="s">
        <v>6</v>
      </c>
      <c r="V75" s="28"/>
      <c r="W75" s="27"/>
      <c r="X75" s="27"/>
      <c r="AA75" s="32"/>
      <c r="AB75" s="234" t="s">
        <v>14</v>
      </c>
      <c r="AC75" s="234"/>
      <c r="AD75" s="28"/>
      <c r="AE75" s="33">
        <v>1</v>
      </c>
      <c r="AF75" s="18" t="s">
        <v>6</v>
      </c>
      <c r="AG75" s="28"/>
      <c r="AH75" s="27"/>
      <c r="AK75" s="228"/>
      <c r="AL75" s="228"/>
      <c r="AM75" s="19"/>
      <c r="AN75" s="228"/>
      <c r="AO75" s="228"/>
    </row>
    <row r="76" spans="1:41" ht="15" hidden="1" x14ac:dyDescent="0.2">
      <c r="P76" s="32"/>
      <c r="Q76" s="31">
        <v>1</v>
      </c>
      <c r="R76" s="30" t="s">
        <v>6</v>
      </c>
      <c r="S76" s="28"/>
      <c r="T76" s="33">
        <v>13</v>
      </c>
      <c r="U76" s="18" t="s">
        <v>7</v>
      </c>
      <c r="V76" s="28"/>
      <c r="W76" s="27"/>
      <c r="X76" s="27"/>
      <c r="AA76" s="32"/>
      <c r="AB76" s="31">
        <v>1</v>
      </c>
      <c r="AC76" s="30" t="s">
        <v>6</v>
      </c>
      <c r="AD76" s="28"/>
      <c r="AE76" s="33">
        <v>7</v>
      </c>
      <c r="AF76" s="18" t="s">
        <v>7</v>
      </c>
      <c r="AG76" s="28"/>
      <c r="AH76" s="27"/>
      <c r="AK76" s="20"/>
      <c r="AL76" s="19"/>
      <c r="AM76" s="19"/>
      <c r="AN76" s="20"/>
      <c r="AO76" s="19"/>
    </row>
    <row r="77" spans="1:41" ht="15" hidden="1" x14ac:dyDescent="0.2">
      <c r="P77" s="32"/>
      <c r="Q77" s="31">
        <v>2</v>
      </c>
      <c r="R77" s="30" t="s">
        <v>7</v>
      </c>
      <c r="S77" s="28"/>
      <c r="T77" s="33">
        <v>18</v>
      </c>
      <c r="U77" s="18" t="s">
        <v>66</v>
      </c>
      <c r="V77" s="28"/>
      <c r="W77" s="27"/>
      <c r="X77" s="27"/>
      <c r="AA77" s="32"/>
      <c r="AB77" s="31">
        <v>1</v>
      </c>
      <c r="AC77" s="30" t="s">
        <v>7</v>
      </c>
      <c r="AD77" s="28"/>
      <c r="AE77" s="33">
        <v>10</v>
      </c>
      <c r="AF77" s="18" t="s">
        <v>66</v>
      </c>
      <c r="AG77" s="28"/>
      <c r="AH77" s="27"/>
      <c r="AK77" s="20"/>
      <c r="AL77" s="19"/>
      <c r="AM77" s="19"/>
      <c r="AN77" s="20"/>
      <c r="AO77" s="19"/>
    </row>
    <row r="78" spans="1:41" ht="15" hidden="1" x14ac:dyDescent="0.2">
      <c r="P78" s="32"/>
      <c r="Q78" s="31">
        <v>4</v>
      </c>
      <c r="R78" s="30" t="s">
        <v>66</v>
      </c>
      <c r="S78" s="28"/>
      <c r="T78" s="33">
        <v>22</v>
      </c>
      <c r="U78" s="18" t="s">
        <v>8</v>
      </c>
      <c r="V78" s="28"/>
      <c r="W78" s="27"/>
      <c r="X78" s="27"/>
      <c r="AA78" s="32"/>
      <c r="AB78" s="31">
        <v>5</v>
      </c>
      <c r="AC78" s="30" t="s">
        <v>66</v>
      </c>
      <c r="AD78" s="28"/>
      <c r="AE78" s="33">
        <v>13</v>
      </c>
      <c r="AF78" s="18" t="s">
        <v>8</v>
      </c>
      <c r="AG78" s="28"/>
      <c r="AH78" s="27"/>
      <c r="AK78" s="20"/>
      <c r="AL78" s="19"/>
      <c r="AM78" s="19"/>
      <c r="AN78" s="20"/>
      <c r="AO78" s="19"/>
    </row>
    <row r="79" spans="1:41" ht="15" hidden="1" x14ac:dyDescent="0.2">
      <c r="B79" s="28"/>
      <c r="C79" s="106"/>
      <c r="P79" s="32"/>
      <c r="Q79" s="31">
        <v>12</v>
      </c>
      <c r="R79" s="30" t="s">
        <v>8</v>
      </c>
      <c r="S79" s="28"/>
      <c r="T79" s="29">
        <v>31</v>
      </c>
      <c r="U79" s="16" t="s">
        <v>9</v>
      </c>
      <c r="V79" s="28"/>
      <c r="W79" s="27"/>
      <c r="X79" s="27"/>
      <c r="AA79" s="32"/>
      <c r="AB79" s="31">
        <v>12</v>
      </c>
      <c r="AC79" s="30" t="s">
        <v>8</v>
      </c>
      <c r="AD79" s="28"/>
      <c r="AE79" s="29">
        <v>21</v>
      </c>
      <c r="AF79" s="16" t="s">
        <v>9</v>
      </c>
      <c r="AG79" s="28"/>
      <c r="AH79" s="27"/>
      <c r="AJ79" s="97">
        <f>24*60*60</f>
        <v>86400</v>
      </c>
      <c r="AK79" s="20"/>
      <c r="AL79" s="19"/>
      <c r="AM79" s="19"/>
      <c r="AN79" s="20"/>
      <c r="AO79" s="19"/>
    </row>
    <row r="80" spans="1:41" ht="15" hidden="1" x14ac:dyDescent="0.2">
      <c r="B80" s="28"/>
      <c r="C80" s="28"/>
      <c r="P80" s="26"/>
      <c r="Q80" s="25">
        <v>16</v>
      </c>
      <c r="R80" s="24" t="s">
        <v>9</v>
      </c>
      <c r="S80" s="22"/>
      <c r="T80" s="23"/>
      <c r="U80" s="23"/>
      <c r="V80" s="22"/>
      <c r="W80" s="21"/>
      <c r="X80" s="21"/>
      <c r="AA80" s="26"/>
      <c r="AB80" s="25">
        <v>17</v>
      </c>
      <c r="AC80" s="24" t="s">
        <v>9</v>
      </c>
      <c r="AD80" s="22"/>
      <c r="AE80" s="23"/>
      <c r="AF80" s="23"/>
      <c r="AG80" s="22"/>
      <c r="AH80" s="21"/>
      <c r="AK80" s="20"/>
      <c r="AL80" s="19"/>
      <c r="AM80" s="19"/>
      <c r="AN80" s="20"/>
      <c r="AO80" s="19"/>
    </row>
    <row r="81" spans="20:41" ht="15" hidden="1" x14ac:dyDescent="0.2">
      <c r="T81" s="227" t="s">
        <v>14</v>
      </c>
      <c r="U81" s="227"/>
      <c r="AE81" s="227" t="s">
        <v>14</v>
      </c>
      <c r="AF81" s="227"/>
      <c r="AK81" s="19"/>
      <c r="AL81" s="19"/>
      <c r="AM81" s="98"/>
      <c r="AN81" s="19"/>
      <c r="AO81" s="19"/>
    </row>
    <row r="82" spans="20:41" ht="15" hidden="1" x14ac:dyDescent="0.2">
      <c r="T82" s="17">
        <v>1</v>
      </c>
      <c r="U82" s="18" t="s">
        <v>6</v>
      </c>
      <c r="AE82" s="17">
        <v>1.01</v>
      </c>
      <c r="AF82" s="18" t="s">
        <v>6</v>
      </c>
      <c r="AJ82" s="97">
        <f>K33*AJ79</f>
        <v>0</v>
      </c>
    </row>
    <row r="83" spans="20:41" ht="15" hidden="1" x14ac:dyDescent="0.2">
      <c r="T83" s="17">
        <v>7</v>
      </c>
      <c r="U83" s="18" t="s">
        <v>7</v>
      </c>
      <c r="AE83" s="17">
        <v>5</v>
      </c>
      <c r="AF83" s="18" t="s">
        <v>7</v>
      </c>
    </row>
    <row r="84" spans="20:41" ht="15" hidden="1" x14ac:dyDescent="0.2">
      <c r="T84" s="17">
        <v>12</v>
      </c>
      <c r="U84" s="18" t="s">
        <v>66</v>
      </c>
      <c r="AE84" s="17">
        <v>8</v>
      </c>
      <c r="AF84" s="18" t="s">
        <v>66</v>
      </c>
      <c r="AJ84" s="97">
        <f>AJ82/60</f>
        <v>0</v>
      </c>
    </row>
    <row r="85" spans="20:41" ht="15" hidden="1" x14ac:dyDescent="0.2">
      <c r="T85" s="17">
        <v>11</v>
      </c>
      <c r="U85" s="18" t="s">
        <v>8</v>
      </c>
      <c r="AE85" s="17">
        <v>11</v>
      </c>
      <c r="AF85" s="18" t="s">
        <v>8</v>
      </c>
    </row>
    <row r="86" spans="20:41" ht="15" hidden="1" x14ac:dyDescent="0.2">
      <c r="T86" s="17">
        <v>26</v>
      </c>
      <c r="U86" s="16" t="s">
        <v>9</v>
      </c>
      <c r="AE86" s="17">
        <v>18</v>
      </c>
      <c r="AF86" s="16" t="s">
        <v>9</v>
      </c>
    </row>
    <row r="87" spans="20:41" ht="15" hidden="1" x14ac:dyDescent="0.2"/>
    <row r="88" spans="20:41" ht="15" hidden="1" x14ac:dyDescent="0.2"/>
    <row r="89" spans="20:41" ht="15" hidden="1" x14ac:dyDescent="0.2"/>
    <row r="90" spans="20:41" ht="15" hidden="1" x14ac:dyDescent="0.2">
      <c r="AJ90" s="99">
        <v>0.4</v>
      </c>
      <c r="AK90" s="99">
        <v>0.6</v>
      </c>
    </row>
    <row r="91" spans="20:41" ht="15" hidden="1" x14ac:dyDescent="0.2">
      <c r="AJ91" s="99">
        <v>0.61</v>
      </c>
      <c r="AK91" s="99">
        <v>0.7</v>
      </c>
    </row>
    <row r="92" spans="20:41" ht="15" hidden="1" x14ac:dyDescent="0.2">
      <c r="AJ92" s="99">
        <v>0.71</v>
      </c>
      <c r="AK92" s="99">
        <v>0.85</v>
      </c>
    </row>
    <row r="93" spans="20:41" ht="15" hidden="1" x14ac:dyDescent="0.2">
      <c r="AJ93" s="99">
        <v>0.86</v>
      </c>
      <c r="AK93" s="99">
        <v>0.95</v>
      </c>
    </row>
    <row r="94" spans="20:41" ht="15" hidden="1" x14ac:dyDescent="0.2">
      <c r="AJ94" s="99">
        <v>0.96</v>
      </c>
      <c r="AK94" s="99">
        <v>1</v>
      </c>
    </row>
    <row r="95" spans="20:41" ht="15" hidden="1" x14ac:dyDescent="0.2">
      <c r="AJ95" s="99"/>
      <c r="AK95"/>
    </row>
    <row r="96" spans="20:41" ht="15" hidden="1" x14ac:dyDescent="0.2"/>
    <row r="97" spans="36:37" ht="15" hidden="1" x14ac:dyDescent="0.2"/>
    <row r="98" spans="36:37" ht="15" hidden="1" x14ac:dyDescent="0.2"/>
    <row r="99" spans="36:37" ht="15" hidden="1" x14ac:dyDescent="0.2">
      <c r="AJ99" s="15">
        <f>$AJ$82*AJ90</f>
        <v>0</v>
      </c>
      <c r="AK99" s="15">
        <f>$AJ$82*AK90</f>
        <v>0</v>
      </c>
    </row>
    <row r="100" spans="36:37" ht="15" hidden="1" x14ac:dyDescent="0.2">
      <c r="AJ100" s="15">
        <f t="shared" ref="AJ100:AK103" si="3">$AJ$82*AJ91</f>
        <v>0</v>
      </c>
      <c r="AK100" s="15">
        <f t="shared" si="3"/>
        <v>0</v>
      </c>
    </row>
    <row r="101" spans="36:37" ht="15" hidden="1" x14ac:dyDescent="0.2">
      <c r="AJ101" s="15">
        <f t="shared" si="3"/>
        <v>0</v>
      </c>
      <c r="AK101" s="15">
        <f t="shared" si="3"/>
        <v>0</v>
      </c>
    </row>
    <row r="102" spans="36:37" ht="15" hidden="1" x14ac:dyDescent="0.2">
      <c r="AJ102" s="15">
        <f t="shared" si="3"/>
        <v>0</v>
      </c>
      <c r="AK102" s="15">
        <f t="shared" si="3"/>
        <v>0</v>
      </c>
    </row>
    <row r="103" spans="36:37" ht="15" hidden="1" x14ac:dyDescent="0.2">
      <c r="AJ103" s="15">
        <f t="shared" si="3"/>
        <v>0</v>
      </c>
      <c r="AK103" s="15">
        <f t="shared" si="3"/>
        <v>0</v>
      </c>
    </row>
  </sheetData>
  <sheetProtection algorithmName="SHA-512" hashValue="hP7Xxx/QRASOmL45YoIu3GEG5ihTGlXHGRIovIju2QGHRVy3vamGw5zcS5pcVSL2wP/kbgpk/rx9czoIVMnkpg==" saltValue="hU+E7NXRmdB+OE90yAuKzg==" spinCount="100000" sheet="1" formatCells="0" selectLockedCells="1"/>
  <mergeCells count="69">
    <mergeCell ref="B26:N27"/>
    <mergeCell ref="B7:N8"/>
    <mergeCell ref="C10:G10"/>
    <mergeCell ref="I13:K13"/>
    <mergeCell ref="E16:G16"/>
    <mergeCell ref="I16:M16"/>
    <mergeCell ref="I29:K29"/>
    <mergeCell ref="AQ36:AR36"/>
    <mergeCell ref="AQ37:AR37"/>
    <mergeCell ref="B40:N41"/>
    <mergeCell ref="U41:V41"/>
    <mergeCell ref="AF41:AG41"/>
    <mergeCell ref="AV41:BA41"/>
    <mergeCell ref="Q42:R42"/>
    <mergeCell ref="U42:V42"/>
    <mergeCell ref="AB42:AC42"/>
    <mergeCell ref="AF42:AG42"/>
    <mergeCell ref="AK42:AL42"/>
    <mergeCell ref="AN42:AO42"/>
    <mergeCell ref="AV42:BA42"/>
    <mergeCell ref="AN43:AO43"/>
    <mergeCell ref="T48:U48"/>
    <mergeCell ref="AE48:AF48"/>
    <mergeCell ref="T49:U49"/>
    <mergeCell ref="AE49:AF49"/>
    <mergeCell ref="Q43:R43"/>
    <mergeCell ref="U43:V43"/>
    <mergeCell ref="AB43:AC43"/>
    <mergeCell ref="AF43:AG43"/>
    <mergeCell ref="AK43:AL43"/>
    <mergeCell ref="AX49:BA49"/>
    <mergeCell ref="AV52:BA52"/>
    <mergeCell ref="AV53:BA53"/>
    <mergeCell ref="Q56:R56"/>
    <mergeCell ref="T56:U56"/>
    <mergeCell ref="AB56:AC56"/>
    <mergeCell ref="AE56:AF56"/>
    <mergeCell ref="AK56:AL56"/>
    <mergeCell ref="AN56:AO56"/>
    <mergeCell ref="Q50:R50"/>
    <mergeCell ref="AB50:AC50"/>
    <mergeCell ref="AK50:AL50"/>
    <mergeCell ref="AN50:AO50"/>
    <mergeCell ref="AB68:AC68"/>
    <mergeCell ref="AE68:AF68"/>
    <mergeCell ref="AK68:AL68"/>
    <mergeCell ref="AN68:AO68"/>
    <mergeCell ref="B57:N58"/>
    <mergeCell ref="Q62:R62"/>
    <mergeCell ref="T62:U62"/>
    <mergeCell ref="AB62:AC62"/>
    <mergeCell ref="AE62:AF62"/>
    <mergeCell ref="AK62:AL62"/>
    <mergeCell ref="AK75:AL75"/>
    <mergeCell ref="AN75:AO75"/>
    <mergeCell ref="T81:U81"/>
    <mergeCell ref="AE81:AF81"/>
    <mergeCell ref="C32:E32"/>
    <mergeCell ref="C33:E33"/>
    <mergeCell ref="C71:D71"/>
    <mergeCell ref="C72:D72"/>
    <mergeCell ref="T74:U74"/>
    <mergeCell ref="AE74:AF74"/>
    <mergeCell ref="Q75:R75"/>
    <mergeCell ref="AB75:AC75"/>
    <mergeCell ref="AN62:AO62"/>
    <mergeCell ref="B67:N68"/>
    <mergeCell ref="Q68:R68"/>
    <mergeCell ref="T68:U68"/>
  </mergeCells>
  <dataValidations count="1">
    <dataValidation type="list" allowBlank="1" showInputMessage="1" showErrorMessage="1" sqref="K10" xr:uid="{E0F16237-778D-4797-A63F-3D2D89181C78}">
      <formula1>"Feminino,Masculino"</formula1>
    </dataValidation>
  </dataValidations>
  <pageMargins left="0.511811024" right="0.511811024" top="0.78740157499999996" bottom="0.78740157499999996" header="0.31496062000000002" footer="0.31496062000000002"/>
  <pageSetup paperSize="9" scale="8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D9A58-124B-4A67-946A-B53B8848CA6C}">
  <sheetPr>
    <pageSetUpPr fitToPage="1"/>
  </sheetPr>
  <dimension ref="B2:R84"/>
  <sheetViews>
    <sheetView showGridLines="0" showRowColHeaders="0" topLeftCell="B2" zoomScale="85" zoomScaleNormal="85" workbookViewId="0">
      <selection activeCell="E14" sqref="E14"/>
    </sheetView>
  </sheetViews>
  <sheetFormatPr baseColWidth="10" defaultColWidth="0" defaultRowHeight="15" zeroHeight="1" x14ac:dyDescent="0.2"/>
  <cols>
    <col min="1" max="1" width="8.83203125" style="15" hidden="1" customWidth="1"/>
    <col min="2" max="4" width="8.83203125" style="15" customWidth="1"/>
    <col min="5" max="5" width="17.6640625" style="15" customWidth="1"/>
    <col min="6" max="6" width="2.1640625" style="15" customWidth="1"/>
    <col min="7" max="7" width="17.6640625" style="15" customWidth="1"/>
    <col min="8" max="8" width="2.1640625" style="15" customWidth="1"/>
    <col min="9" max="9" width="17.6640625" style="15" customWidth="1"/>
    <col min="10" max="10" width="2.1640625" style="15" customWidth="1"/>
    <col min="11" max="11" width="17.6640625" style="15" customWidth="1"/>
    <col min="12" max="12" width="2.1640625" style="15" customWidth="1"/>
    <col min="13" max="13" width="17.6640625" style="15" customWidth="1"/>
    <col min="14" max="14" width="2.1640625" style="15" customWidth="1"/>
    <col min="15" max="15" width="17.6640625" style="15" customWidth="1"/>
    <col min="16" max="16" width="2.1640625" style="15" customWidth="1"/>
    <col min="17" max="17" width="17.6640625" style="15" customWidth="1"/>
    <col min="18" max="18" width="8.83203125" style="15" customWidth="1"/>
    <col min="19" max="16384" width="8.83203125" style="15" hidden="1"/>
  </cols>
  <sheetData>
    <row r="2" spans="3:17" x14ac:dyDescent="0.2"/>
    <row r="3" spans="3:17" x14ac:dyDescent="0.2"/>
    <row r="4" spans="3:17" x14ac:dyDescent="0.2"/>
    <row r="5" spans="3:17" x14ac:dyDescent="0.2"/>
    <row r="6" spans="3:17" x14ac:dyDescent="0.2"/>
    <row r="7" spans="3:17" x14ac:dyDescent="0.2"/>
    <row r="8" spans="3:17" x14ac:dyDescent="0.2"/>
    <row r="9" spans="3:17" x14ac:dyDescent="0.2">
      <c r="C9" s="262" t="s">
        <v>135</v>
      </c>
      <c r="D9" s="262"/>
      <c r="E9" s="262"/>
      <c r="F9" s="262"/>
      <c r="G9" s="262"/>
      <c r="H9" s="262"/>
      <c r="I9" s="262"/>
      <c r="J9" s="262"/>
      <c r="K9" s="262"/>
      <c r="L9" s="262"/>
      <c r="M9" s="262"/>
      <c r="N9" s="262"/>
      <c r="O9" s="262"/>
      <c r="P9" s="262"/>
      <c r="Q9" s="262"/>
    </row>
    <row r="10" spans="3:17" x14ac:dyDescent="0.2">
      <c r="C10" s="262"/>
      <c r="D10" s="262"/>
      <c r="E10" s="262"/>
      <c r="F10" s="262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62"/>
    </row>
    <row r="11" spans="3:17" x14ac:dyDescent="0.2"/>
    <row r="12" spans="3:17" s="92" customFormat="1" ht="16" x14ac:dyDescent="0.2">
      <c r="C12" s="259" t="s">
        <v>139</v>
      </c>
      <c r="D12" s="259"/>
      <c r="E12" s="260" t="s">
        <v>130</v>
      </c>
      <c r="F12" s="260"/>
      <c r="G12" s="260"/>
      <c r="H12" s="260"/>
      <c r="I12" s="260"/>
      <c r="J12" s="260"/>
      <c r="K12" s="260"/>
      <c r="L12" s="260"/>
      <c r="M12" s="260"/>
      <c r="N12" s="260"/>
      <c r="O12" s="260"/>
      <c r="P12" s="260"/>
      <c r="Q12" s="260"/>
    </row>
    <row r="13" spans="3:17" s="153" customFormat="1" ht="16" x14ac:dyDescent="0.2">
      <c r="E13" s="152">
        <v>44809</v>
      </c>
      <c r="F13" s="155"/>
      <c r="G13" s="154">
        <f>E13+1</f>
        <v>44810</v>
      </c>
      <c r="H13" s="155"/>
      <c r="I13" s="154">
        <f>G13+1</f>
        <v>44811</v>
      </c>
      <c r="J13" s="155"/>
      <c r="K13" s="154">
        <f>I13+1</f>
        <v>44812</v>
      </c>
      <c r="L13" s="156"/>
      <c r="M13" s="154">
        <f>K13+1</f>
        <v>44813</v>
      </c>
      <c r="N13" s="157"/>
      <c r="O13" s="154">
        <f>M13+1</f>
        <v>44814</v>
      </c>
      <c r="P13" s="156"/>
      <c r="Q13" s="154">
        <f>O13+1</f>
        <v>44815</v>
      </c>
    </row>
    <row r="14" spans="3:17" ht="16" x14ac:dyDescent="0.2">
      <c r="C14" s="253" t="s">
        <v>82</v>
      </c>
      <c r="D14" s="254"/>
      <c r="E14" s="150" t="s">
        <v>148</v>
      </c>
      <c r="F14" s="153"/>
      <c r="G14" s="150" t="s">
        <v>148</v>
      </c>
      <c r="H14" s="153"/>
      <c r="I14" s="150" t="s">
        <v>151</v>
      </c>
      <c r="J14" s="153"/>
      <c r="K14" s="150" t="s">
        <v>148</v>
      </c>
      <c r="L14" s="153"/>
      <c r="M14" s="150" t="s">
        <v>148</v>
      </c>
      <c r="N14" s="153"/>
      <c r="O14" s="150" t="s">
        <v>148</v>
      </c>
      <c r="P14" s="153"/>
      <c r="Q14" s="150"/>
    </row>
    <row r="15" spans="3:17" x14ac:dyDescent="0.2"/>
    <row r="16" spans="3:17" ht="17" x14ac:dyDescent="0.2">
      <c r="C16" s="253" t="s">
        <v>131</v>
      </c>
      <c r="D16" s="261"/>
      <c r="E16" s="151"/>
      <c r="F16" s="158"/>
      <c r="G16" s="267"/>
      <c r="H16" s="158"/>
      <c r="I16" s="217" t="s">
        <v>154</v>
      </c>
      <c r="J16" s="158"/>
      <c r="K16" s="267"/>
      <c r="L16" s="158"/>
      <c r="M16" s="151"/>
      <c r="N16" s="158"/>
      <c r="O16" s="214" t="s">
        <v>158</v>
      </c>
      <c r="P16" s="158"/>
      <c r="Q16" s="151"/>
    </row>
    <row r="17" spans="3:17" ht="16" x14ac:dyDescent="0.2">
      <c r="E17" s="164"/>
      <c r="F17" s="160"/>
      <c r="G17" s="215"/>
      <c r="H17" s="160"/>
      <c r="I17" s="216" t="s">
        <v>155</v>
      </c>
      <c r="J17" s="160"/>
      <c r="K17" s="215"/>
      <c r="L17" s="160"/>
      <c r="M17" s="165"/>
      <c r="N17" s="160"/>
      <c r="O17" s="164"/>
      <c r="P17" s="160"/>
      <c r="Q17" s="165"/>
    </row>
    <row r="18" spans="3:17" ht="16" x14ac:dyDescent="0.2">
      <c r="E18" s="165"/>
      <c r="F18" s="160"/>
      <c r="G18" s="215"/>
      <c r="H18" s="160"/>
      <c r="I18" s="273" t="s">
        <v>156</v>
      </c>
      <c r="J18" s="160"/>
      <c r="K18" s="215"/>
      <c r="L18" s="160"/>
      <c r="M18" s="165"/>
      <c r="N18" s="160"/>
      <c r="O18" s="215"/>
      <c r="P18" s="160"/>
      <c r="Q18" s="165"/>
    </row>
    <row r="19" spans="3:17" ht="16" x14ac:dyDescent="0.2">
      <c r="E19" s="165"/>
      <c r="F19" s="160"/>
      <c r="G19" s="165"/>
      <c r="H19" s="160"/>
      <c r="I19" s="216" t="s">
        <v>155</v>
      </c>
      <c r="J19" s="160"/>
      <c r="K19" s="165"/>
      <c r="L19" s="160"/>
      <c r="M19" s="165"/>
      <c r="N19" s="160"/>
      <c r="O19" s="165"/>
      <c r="P19" s="160"/>
      <c r="Q19" s="165"/>
    </row>
    <row r="20" spans="3:17" ht="16" x14ac:dyDescent="0.2">
      <c r="E20" s="166"/>
      <c r="F20" s="160"/>
      <c r="G20" s="166"/>
      <c r="H20" s="160"/>
      <c r="I20" s="274" t="s">
        <v>156</v>
      </c>
      <c r="J20" s="160"/>
      <c r="K20" s="166"/>
      <c r="L20" s="160"/>
      <c r="M20" s="166"/>
      <c r="N20" s="160"/>
      <c r="O20" s="166"/>
      <c r="P20" s="160"/>
      <c r="Q20" s="166"/>
    </row>
    <row r="21" spans="3:17" ht="16" x14ac:dyDescent="0.2"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268"/>
      <c r="P21" s="153"/>
      <c r="Q21" s="153"/>
    </row>
    <row r="22" spans="3:17" ht="34" x14ac:dyDescent="0.2">
      <c r="C22" s="253" t="s">
        <v>132</v>
      </c>
      <c r="D22" s="254"/>
      <c r="E22" s="151"/>
      <c r="F22" s="158"/>
      <c r="G22" s="151"/>
      <c r="H22" s="158"/>
      <c r="I22" s="151" t="s">
        <v>157</v>
      </c>
      <c r="J22" s="158"/>
      <c r="K22" s="151"/>
      <c r="L22" s="158"/>
      <c r="M22" s="151"/>
      <c r="N22" s="158"/>
      <c r="O22" s="151" t="s">
        <v>157</v>
      </c>
      <c r="P22" s="158"/>
      <c r="Q22" s="151"/>
    </row>
    <row r="23" spans="3:17" ht="16" x14ac:dyDescent="0.2">
      <c r="E23" s="165"/>
      <c r="F23" s="160"/>
      <c r="G23" s="165"/>
      <c r="H23" s="160"/>
      <c r="I23" s="165"/>
      <c r="J23" s="160"/>
      <c r="K23" s="165"/>
      <c r="L23" s="160"/>
      <c r="M23" s="165"/>
      <c r="N23" s="160"/>
      <c r="O23" s="165"/>
      <c r="P23" s="160"/>
      <c r="Q23" s="165"/>
    </row>
    <row r="24" spans="3:17" ht="16" x14ac:dyDescent="0.2">
      <c r="E24" s="166"/>
      <c r="F24" s="160"/>
      <c r="G24" s="166"/>
      <c r="H24" s="160"/>
      <c r="I24" s="166"/>
      <c r="J24" s="160"/>
      <c r="K24" s="166"/>
      <c r="L24" s="160"/>
      <c r="M24" s="166"/>
      <c r="N24" s="160"/>
      <c r="O24" s="166"/>
      <c r="P24" s="160"/>
      <c r="Q24" s="166"/>
    </row>
    <row r="25" spans="3:17" x14ac:dyDescent="0.2">
      <c r="E25" s="159"/>
      <c r="F25" s="159"/>
      <c r="G25" s="159"/>
      <c r="H25" s="159"/>
      <c r="I25" s="159"/>
      <c r="J25" s="159"/>
      <c r="K25" s="159"/>
      <c r="L25" s="159"/>
      <c r="M25" s="159"/>
      <c r="N25" s="159"/>
      <c r="O25" s="159"/>
      <c r="P25" s="159"/>
      <c r="Q25" s="159"/>
    </row>
    <row r="26" spans="3:17" x14ac:dyDescent="0.2">
      <c r="C26" s="255" t="s">
        <v>133</v>
      </c>
      <c r="D26" s="256"/>
      <c r="E26" s="161"/>
      <c r="F26" s="159"/>
      <c r="G26" s="161"/>
      <c r="H26" s="159"/>
      <c r="I26" s="161"/>
      <c r="J26" s="159"/>
      <c r="K26" s="161"/>
      <c r="L26" s="159"/>
      <c r="M26" s="161"/>
      <c r="N26" s="159"/>
      <c r="O26" s="161"/>
      <c r="P26" s="159"/>
      <c r="Q26" s="161"/>
    </row>
    <row r="27" spans="3:17" x14ac:dyDescent="0.2">
      <c r="C27" s="95"/>
      <c r="D27" s="95"/>
      <c r="E27" s="95"/>
    </row>
    <row r="28" spans="3:17" ht="19" x14ac:dyDescent="0.25">
      <c r="M28" s="257" t="s">
        <v>134</v>
      </c>
      <c r="N28" s="257"/>
      <c r="O28" s="257"/>
      <c r="P28" s="258"/>
      <c r="Q28" s="162">
        <f>E26+G26+I26+K26+M26+O26+Q26</f>
        <v>0</v>
      </c>
    </row>
    <row r="29" spans="3:17" x14ac:dyDescent="0.2"/>
    <row r="30" spans="3:17" s="92" customFormat="1" ht="15.5" customHeight="1" x14ac:dyDescent="0.2">
      <c r="C30" s="259" t="s">
        <v>138</v>
      </c>
      <c r="D30" s="259"/>
      <c r="E30" s="260" t="s">
        <v>130</v>
      </c>
      <c r="F30" s="260"/>
      <c r="G30" s="260"/>
      <c r="H30" s="260"/>
      <c r="I30" s="260"/>
      <c r="J30" s="260"/>
      <c r="K30" s="260"/>
      <c r="L30" s="260"/>
      <c r="M30" s="260"/>
      <c r="N30" s="260"/>
      <c r="O30" s="260"/>
      <c r="P30" s="260"/>
      <c r="Q30" s="260"/>
    </row>
    <row r="31" spans="3:17" ht="16" x14ac:dyDescent="0.2">
      <c r="C31" s="153"/>
      <c r="D31" s="153"/>
      <c r="E31" s="154">
        <f>Q13+1</f>
        <v>44816</v>
      </c>
      <c r="F31" s="155"/>
      <c r="G31" s="154">
        <f>E31+1</f>
        <v>44817</v>
      </c>
      <c r="H31" s="155"/>
      <c r="I31" s="154">
        <f>G31+1</f>
        <v>44818</v>
      </c>
      <c r="J31" s="155"/>
      <c r="K31" s="154">
        <f>I31+1</f>
        <v>44819</v>
      </c>
      <c r="L31" s="156"/>
      <c r="M31" s="154">
        <f>K31+1</f>
        <v>44820</v>
      </c>
      <c r="N31" s="157"/>
      <c r="O31" s="154">
        <f>M31+1</f>
        <v>44821</v>
      </c>
      <c r="P31" s="156"/>
      <c r="Q31" s="154">
        <f>O31+1</f>
        <v>44822</v>
      </c>
    </row>
    <row r="32" spans="3:17" ht="16" x14ac:dyDescent="0.2">
      <c r="C32" s="253" t="s">
        <v>82</v>
      </c>
      <c r="D32" s="254"/>
      <c r="E32" s="150"/>
      <c r="F32" s="153"/>
      <c r="G32" s="150" t="s">
        <v>150</v>
      </c>
      <c r="H32" s="153"/>
      <c r="I32" s="150" t="s">
        <v>151</v>
      </c>
      <c r="J32" s="153"/>
      <c r="K32" s="150" t="s">
        <v>149</v>
      </c>
      <c r="L32" s="153"/>
      <c r="M32" s="150"/>
      <c r="N32" s="153"/>
      <c r="O32" s="150" t="s">
        <v>148</v>
      </c>
      <c r="P32" s="153"/>
      <c r="Q32" s="150"/>
    </row>
    <row r="33" spans="3:17" x14ac:dyDescent="0.2"/>
    <row r="34" spans="3:17" ht="17" x14ac:dyDescent="0.2">
      <c r="C34" s="253" t="s">
        <v>131</v>
      </c>
      <c r="D34" s="261"/>
      <c r="E34" s="151"/>
      <c r="F34" s="158"/>
      <c r="G34" s="267"/>
      <c r="H34" s="158"/>
      <c r="I34" s="217" t="s">
        <v>154</v>
      </c>
      <c r="J34" s="158"/>
      <c r="K34" s="267"/>
      <c r="L34" s="158"/>
      <c r="M34" s="151"/>
      <c r="N34" s="158"/>
      <c r="O34" s="214" t="s">
        <v>158</v>
      </c>
      <c r="P34" s="158"/>
      <c r="Q34" s="151"/>
    </row>
    <row r="35" spans="3:17" ht="16" x14ac:dyDescent="0.2">
      <c r="E35" s="165"/>
      <c r="F35" s="160"/>
      <c r="G35" s="215"/>
      <c r="H35" s="160"/>
      <c r="I35" s="216" t="s">
        <v>155</v>
      </c>
      <c r="J35" s="160"/>
      <c r="K35" s="215"/>
      <c r="L35" s="160"/>
      <c r="M35" s="165"/>
      <c r="N35" s="160"/>
      <c r="O35" s="269"/>
      <c r="P35" s="160"/>
      <c r="Q35" s="165"/>
    </row>
    <row r="36" spans="3:17" ht="16" x14ac:dyDescent="0.2">
      <c r="E36" s="165"/>
      <c r="F36" s="160"/>
      <c r="G36" s="215"/>
      <c r="H36" s="160"/>
      <c r="I36" s="273" t="s">
        <v>156</v>
      </c>
      <c r="J36" s="160"/>
      <c r="K36" s="215"/>
      <c r="L36" s="160"/>
      <c r="M36" s="165"/>
      <c r="N36" s="160"/>
      <c r="O36" s="269"/>
      <c r="P36" s="160"/>
      <c r="Q36" s="165"/>
    </row>
    <row r="37" spans="3:17" ht="16" x14ac:dyDescent="0.2">
      <c r="E37" s="165"/>
      <c r="F37" s="160"/>
      <c r="G37" s="165"/>
      <c r="H37" s="160"/>
      <c r="I37" s="216" t="s">
        <v>155</v>
      </c>
      <c r="J37" s="160"/>
      <c r="K37" s="165"/>
      <c r="L37" s="160"/>
      <c r="M37" s="165"/>
      <c r="N37" s="160"/>
      <c r="O37" s="165"/>
      <c r="P37" s="160"/>
      <c r="Q37" s="165"/>
    </row>
    <row r="38" spans="3:17" ht="16" x14ac:dyDescent="0.2">
      <c r="E38" s="166"/>
      <c r="F38" s="160"/>
      <c r="G38" s="166"/>
      <c r="H38" s="160"/>
      <c r="I38" s="274" t="s">
        <v>156</v>
      </c>
      <c r="J38" s="160"/>
      <c r="K38" s="166"/>
      <c r="L38" s="160"/>
      <c r="M38" s="166"/>
      <c r="N38" s="160"/>
      <c r="O38" s="166"/>
      <c r="P38" s="160"/>
      <c r="Q38" s="166"/>
    </row>
    <row r="39" spans="3:17" ht="16" x14ac:dyDescent="0.2">
      <c r="E39" s="160"/>
      <c r="F39" s="160"/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0"/>
    </row>
    <row r="40" spans="3:17" ht="34" x14ac:dyDescent="0.2">
      <c r="C40" s="253" t="s">
        <v>132</v>
      </c>
      <c r="D40" s="254"/>
      <c r="E40" s="151"/>
      <c r="F40" s="158"/>
      <c r="G40" s="151"/>
      <c r="H40" s="158"/>
      <c r="I40" s="151" t="s">
        <v>157</v>
      </c>
      <c r="J40" s="158"/>
      <c r="K40" s="151"/>
      <c r="L40" s="158"/>
      <c r="M40" s="151"/>
      <c r="N40" s="158"/>
      <c r="O40" s="151" t="s">
        <v>157</v>
      </c>
      <c r="P40" s="158"/>
      <c r="Q40" s="151"/>
    </row>
    <row r="41" spans="3:17" ht="16" x14ac:dyDescent="0.2">
      <c r="E41" s="165"/>
      <c r="F41" s="160"/>
      <c r="G41" s="165"/>
      <c r="H41" s="160"/>
      <c r="I41" s="165"/>
      <c r="J41" s="160"/>
      <c r="K41" s="165"/>
      <c r="L41" s="160"/>
      <c r="M41" s="165"/>
      <c r="N41" s="160"/>
      <c r="O41" s="165"/>
      <c r="P41" s="160"/>
      <c r="Q41" s="165"/>
    </row>
    <row r="42" spans="3:17" ht="16" x14ac:dyDescent="0.2">
      <c r="E42" s="166"/>
      <c r="F42" s="160"/>
      <c r="G42" s="166"/>
      <c r="H42" s="160"/>
      <c r="I42" s="166"/>
      <c r="J42" s="160"/>
      <c r="K42" s="166"/>
      <c r="L42" s="160"/>
      <c r="M42" s="166"/>
      <c r="N42" s="160"/>
      <c r="O42" s="166"/>
      <c r="P42" s="160"/>
      <c r="Q42" s="166"/>
    </row>
    <row r="43" spans="3:17" x14ac:dyDescent="0.2">
      <c r="E43" s="159"/>
      <c r="F43" s="159"/>
      <c r="G43" s="159"/>
      <c r="H43" s="159"/>
      <c r="I43" s="159"/>
      <c r="J43" s="159"/>
      <c r="K43" s="159"/>
      <c r="L43" s="159"/>
      <c r="M43" s="159"/>
      <c r="N43" s="159"/>
      <c r="O43" s="159"/>
      <c r="P43" s="159"/>
      <c r="Q43" s="159"/>
    </row>
    <row r="44" spans="3:17" x14ac:dyDescent="0.2">
      <c r="C44" s="255" t="s">
        <v>133</v>
      </c>
      <c r="D44" s="256"/>
      <c r="E44" s="161"/>
      <c r="F44" s="159"/>
      <c r="G44" s="161"/>
      <c r="H44" s="159"/>
      <c r="I44" s="161"/>
      <c r="J44" s="159"/>
      <c r="K44" s="161"/>
      <c r="L44" s="159"/>
      <c r="M44" s="161"/>
      <c r="N44" s="159"/>
      <c r="O44" s="161"/>
      <c r="P44" s="159"/>
      <c r="Q44" s="161"/>
    </row>
    <row r="45" spans="3:17" x14ac:dyDescent="0.2">
      <c r="C45" s="95"/>
      <c r="D45" s="95"/>
      <c r="E45" s="95"/>
    </row>
    <row r="46" spans="3:17" ht="19" x14ac:dyDescent="0.25">
      <c r="M46" s="257" t="s">
        <v>134</v>
      </c>
      <c r="N46" s="257"/>
      <c r="O46" s="257"/>
      <c r="P46" s="258"/>
      <c r="Q46" s="162">
        <f>E44+G44+I44+K44+M44+O44+Q44</f>
        <v>0</v>
      </c>
    </row>
    <row r="47" spans="3:17" x14ac:dyDescent="0.2"/>
    <row r="48" spans="3:17" s="92" customFormat="1" ht="16" customHeight="1" x14ac:dyDescent="0.2">
      <c r="C48" s="259" t="s">
        <v>136</v>
      </c>
      <c r="D48" s="259"/>
      <c r="E48" s="260" t="s">
        <v>130</v>
      </c>
      <c r="F48" s="260"/>
      <c r="G48" s="260"/>
      <c r="H48" s="260"/>
      <c r="I48" s="260"/>
      <c r="J48" s="260"/>
      <c r="K48" s="260"/>
      <c r="L48" s="260"/>
      <c r="M48" s="260"/>
      <c r="N48" s="260"/>
      <c r="O48" s="260"/>
      <c r="P48" s="260"/>
      <c r="Q48" s="260"/>
    </row>
    <row r="49" spans="3:17" ht="16" x14ac:dyDescent="0.2">
      <c r="C49" s="153"/>
      <c r="D49" s="153"/>
      <c r="E49" s="154">
        <f>Q31+1</f>
        <v>44823</v>
      </c>
      <c r="F49" s="155"/>
      <c r="G49" s="154">
        <f>E49+1</f>
        <v>44824</v>
      </c>
      <c r="H49" s="155"/>
      <c r="I49" s="154">
        <f>G49+1</f>
        <v>44825</v>
      </c>
      <c r="J49" s="155"/>
      <c r="K49" s="154">
        <f>I49+1</f>
        <v>44826</v>
      </c>
      <c r="L49" s="156"/>
      <c r="M49" s="154">
        <f>K49+1</f>
        <v>44827</v>
      </c>
      <c r="N49" s="157"/>
      <c r="O49" s="154">
        <f>M49+1</f>
        <v>44828</v>
      </c>
      <c r="P49" s="156"/>
      <c r="Q49" s="154">
        <f>O49+1</f>
        <v>44829</v>
      </c>
    </row>
    <row r="50" spans="3:17" ht="16" x14ac:dyDescent="0.2">
      <c r="C50" s="253" t="s">
        <v>82</v>
      </c>
      <c r="D50" s="254"/>
      <c r="E50" s="150"/>
      <c r="F50" s="160"/>
      <c r="G50" s="150" t="s">
        <v>151</v>
      </c>
      <c r="H50" s="160"/>
      <c r="I50" s="150" t="s">
        <v>151</v>
      </c>
      <c r="J50" s="160"/>
      <c r="K50" s="150" t="s">
        <v>148</v>
      </c>
      <c r="L50" s="160"/>
      <c r="M50" s="150"/>
      <c r="N50" s="160"/>
      <c r="O50" s="150" t="s">
        <v>148</v>
      </c>
      <c r="P50" s="160"/>
      <c r="Q50" s="150"/>
    </row>
    <row r="51" spans="3:17" x14ac:dyDescent="0.2">
      <c r="E51" s="159"/>
      <c r="F51" s="159"/>
      <c r="G51" s="159"/>
      <c r="H51" s="159"/>
      <c r="I51" s="159"/>
      <c r="J51" s="159"/>
      <c r="K51" s="159"/>
      <c r="L51" s="159"/>
      <c r="M51" s="159"/>
      <c r="N51" s="159"/>
      <c r="O51" s="159"/>
      <c r="P51" s="159"/>
      <c r="Q51" s="159"/>
    </row>
    <row r="52" spans="3:17" ht="17" x14ac:dyDescent="0.2">
      <c r="C52" s="253" t="s">
        <v>131</v>
      </c>
      <c r="D52" s="261"/>
      <c r="E52" s="151"/>
      <c r="F52" s="158"/>
      <c r="G52" s="267"/>
      <c r="H52" s="158"/>
      <c r="I52" s="217" t="s">
        <v>154</v>
      </c>
      <c r="J52" s="158"/>
      <c r="K52" s="267"/>
      <c r="L52" s="158"/>
      <c r="M52" s="151"/>
      <c r="N52" s="158"/>
      <c r="O52" s="214" t="s">
        <v>158</v>
      </c>
      <c r="P52" s="158"/>
      <c r="Q52" s="151"/>
    </row>
    <row r="53" spans="3:17" ht="16" x14ac:dyDescent="0.2">
      <c r="E53" s="165"/>
      <c r="F53" s="160"/>
      <c r="G53" s="215"/>
      <c r="H53" s="160"/>
      <c r="I53" s="216" t="s">
        <v>155</v>
      </c>
      <c r="J53" s="160"/>
      <c r="K53" s="165"/>
      <c r="L53" s="160"/>
      <c r="M53" s="165"/>
      <c r="N53" s="160"/>
      <c r="O53" s="215"/>
      <c r="P53" s="160"/>
      <c r="Q53" s="165"/>
    </row>
    <row r="54" spans="3:17" ht="16" x14ac:dyDescent="0.2">
      <c r="E54" s="165"/>
      <c r="F54" s="160"/>
      <c r="G54" s="215"/>
      <c r="H54" s="160"/>
      <c r="I54" s="273" t="s">
        <v>156</v>
      </c>
      <c r="J54" s="160"/>
      <c r="K54" s="165"/>
      <c r="L54" s="160"/>
      <c r="M54" s="165"/>
      <c r="N54" s="160"/>
      <c r="O54" s="215"/>
      <c r="P54" s="160"/>
      <c r="Q54" s="165"/>
    </row>
    <row r="55" spans="3:17" ht="16" x14ac:dyDescent="0.2">
      <c r="E55" s="165"/>
      <c r="F55" s="160"/>
      <c r="G55" s="215"/>
      <c r="H55" s="160"/>
      <c r="I55" s="216" t="s">
        <v>155</v>
      </c>
      <c r="J55" s="160"/>
      <c r="K55" s="165"/>
      <c r="L55" s="160"/>
      <c r="M55" s="165"/>
      <c r="N55" s="160"/>
      <c r="O55" s="218"/>
      <c r="P55" s="160"/>
      <c r="Q55" s="165"/>
    </row>
    <row r="56" spans="3:17" ht="16" x14ac:dyDescent="0.2">
      <c r="E56" s="166"/>
      <c r="F56" s="160"/>
      <c r="G56" s="270"/>
      <c r="H56" s="160"/>
      <c r="I56" s="274" t="s">
        <v>156</v>
      </c>
      <c r="J56" s="160"/>
      <c r="K56" s="166"/>
      <c r="L56" s="160"/>
      <c r="M56" s="166"/>
      <c r="N56" s="160"/>
      <c r="O56" s="166"/>
      <c r="P56" s="160"/>
      <c r="Q56" s="166"/>
    </row>
    <row r="57" spans="3:17" ht="16" x14ac:dyDescent="0.2">
      <c r="E57" s="160"/>
      <c r="F57" s="160"/>
      <c r="G57" s="160"/>
      <c r="H57" s="160"/>
      <c r="I57" s="160"/>
      <c r="J57" s="160"/>
      <c r="K57" s="160"/>
      <c r="L57" s="160"/>
      <c r="M57" s="160"/>
      <c r="N57" s="160"/>
      <c r="O57" s="160"/>
      <c r="P57" s="160"/>
      <c r="Q57" s="160"/>
    </row>
    <row r="58" spans="3:17" ht="34" x14ac:dyDescent="0.2">
      <c r="C58" s="253" t="s">
        <v>132</v>
      </c>
      <c r="D58" s="254"/>
      <c r="E58" s="151"/>
      <c r="F58" s="158"/>
      <c r="G58" s="151"/>
      <c r="H58" s="158"/>
      <c r="I58" s="151" t="s">
        <v>157</v>
      </c>
      <c r="J58" s="158"/>
      <c r="K58" s="151"/>
      <c r="L58" s="158"/>
      <c r="M58" s="151"/>
      <c r="N58" s="158"/>
      <c r="O58" s="151" t="s">
        <v>157</v>
      </c>
      <c r="P58" s="158"/>
      <c r="Q58" s="151"/>
    </row>
    <row r="59" spans="3:17" ht="16" x14ac:dyDescent="0.2">
      <c r="E59" s="165"/>
      <c r="F59" s="160"/>
      <c r="G59" s="164"/>
      <c r="H59" s="160"/>
      <c r="I59" s="165"/>
      <c r="J59" s="160"/>
      <c r="K59" s="165"/>
      <c r="L59" s="160"/>
      <c r="M59" s="165"/>
      <c r="N59" s="160"/>
      <c r="O59" s="165"/>
      <c r="P59" s="160"/>
      <c r="Q59" s="165"/>
    </row>
    <row r="60" spans="3:17" ht="16" x14ac:dyDescent="0.2">
      <c r="E60" s="166"/>
      <c r="F60" s="160"/>
      <c r="G60" s="166"/>
      <c r="H60" s="160"/>
      <c r="I60" s="166"/>
      <c r="J60" s="160"/>
      <c r="K60" s="166"/>
      <c r="L60" s="160"/>
      <c r="M60" s="166"/>
      <c r="N60" s="160"/>
      <c r="O60" s="166"/>
      <c r="P60" s="160"/>
      <c r="Q60" s="166"/>
    </row>
    <row r="61" spans="3:17" x14ac:dyDescent="0.2">
      <c r="E61" s="159"/>
      <c r="F61" s="159"/>
      <c r="G61" s="159"/>
      <c r="H61" s="159"/>
      <c r="I61" s="159"/>
      <c r="J61" s="159"/>
      <c r="K61" s="159"/>
      <c r="L61" s="159"/>
      <c r="M61" s="159"/>
      <c r="N61" s="159"/>
      <c r="O61" s="159"/>
      <c r="P61" s="159"/>
      <c r="Q61" s="159"/>
    </row>
    <row r="62" spans="3:17" x14ac:dyDescent="0.2">
      <c r="C62" s="255" t="s">
        <v>133</v>
      </c>
      <c r="D62" s="256"/>
      <c r="E62" s="161"/>
      <c r="F62" s="159"/>
      <c r="G62" s="161"/>
      <c r="H62" s="159"/>
      <c r="I62" s="161"/>
      <c r="J62" s="159"/>
      <c r="K62" s="161"/>
      <c r="L62" s="159"/>
      <c r="M62" s="161"/>
      <c r="N62" s="159"/>
      <c r="O62" s="161"/>
      <c r="P62" s="159"/>
      <c r="Q62" s="161"/>
    </row>
    <row r="63" spans="3:17" x14ac:dyDescent="0.2">
      <c r="C63" s="95"/>
      <c r="D63" s="95"/>
      <c r="E63" s="95"/>
    </row>
    <row r="64" spans="3:17" ht="19" x14ac:dyDescent="0.25">
      <c r="M64" s="257" t="s">
        <v>134</v>
      </c>
      <c r="N64" s="257"/>
      <c r="O64" s="257"/>
      <c r="P64" s="258"/>
      <c r="Q64" s="162">
        <f>E62+G62+I62+K62+M62+O62+Q62</f>
        <v>0</v>
      </c>
    </row>
    <row r="65" spans="3:17" x14ac:dyDescent="0.2"/>
    <row r="66" spans="3:17" s="92" customFormat="1" ht="16" x14ac:dyDescent="0.2">
      <c r="C66" s="259" t="s">
        <v>137</v>
      </c>
      <c r="D66" s="259"/>
      <c r="E66" s="260" t="s">
        <v>130</v>
      </c>
      <c r="F66" s="260"/>
      <c r="G66" s="260"/>
      <c r="H66" s="260"/>
      <c r="I66" s="260"/>
      <c r="J66" s="260"/>
      <c r="K66" s="260"/>
      <c r="L66" s="260"/>
      <c r="M66" s="260"/>
      <c r="N66" s="260"/>
      <c r="O66" s="260"/>
      <c r="P66" s="260"/>
      <c r="Q66" s="260"/>
    </row>
    <row r="67" spans="3:17" ht="16" x14ac:dyDescent="0.2">
      <c r="C67" s="153"/>
      <c r="D67" s="153"/>
      <c r="E67" s="154">
        <f>Q49+1</f>
        <v>44830</v>
      </c>
      <c r="F67" s="155"/>
      <c r="G67" s="154">
        <f>E67+1</f>
        <v>44831</v>
      </c>
      <c r="H67" s="155"/>
      <c r="I67" s="154">
        <f>G67+1</f>
        <v>44832</v>
      </c>
      <c r="J67" s="155"/>
      <c r="K67" s="154">
        <f>I67+1</f>
        <v>44833</v>
      </c>
      <c r="L67" s="156"/>
      <c r="M67" s="154">
        <f>K67+1</f>
        <v>44834</v>
      </c>
      <c r="N67" s="157"/>
      <c r="O67" s="154">
        <f>M67+1</f>
        <v>44835</v>
      </c>
      <c r="P67" s="156"/>
      <c r="Q67" s="154">
        <f>O67+1</f>
        <v>44836</v>
      </c>
    </row>
    <row r="68" spans="3:17" ht="16" x14ac:dyDescent="0.2">
      <c r="C68" s="253" t="s">
        <v>82</v>
      </c>
      <c r="D68" s="254"/>
      <c r="E68" s="150"/>
      <c r="F68" s="160"/>
      <c r="G68" s="150" t="s">
        <v>151</v>
      </c>
      <c r="H68" s="160"/>
      <c r="I68" s="150" t="s">
        <v>151</v>
      </c>
      <c r="J68" s="160"/>
      <c r="K68" s="150"/>
      <c r="L68" s="160"/>
      <c r="M68" s="150"/>
      <c r="N68" s="160"/>
      <c r="O68" s="150" t="s">
        <v>148</v>
      </c>
      <c r="P68" s="160"/>
      <c r="Q68" s="163"/>
    </row>
    <row r="69" spans="3:17" x14ac:dyDescent="0.2">
      <c r="E69" s="159"/>
      <c r="F69" s="159"/>
      <c r="G69" s="271"/>
      <c r="H69" s="159"/>
      <c r="I69" s="159"/>
      <c r="J69" s="159"/>
      <c r="K69" s="272"/>
      <c r="L69" s="159"/>
      <c r="M69" s="159"/>
      <c r="N69" s="159"/>
      <c r="O69" s="159"/>
      <c r="P69" s="159"/>
      <c r="Q69" s="159"/>
    </row>
    <row r="70" spans="3:17" ht="17" x14ac:dyDescent="0.2">
      <c r="C70" s="253" t="s">
        <v>131</v>
      </c>
      <c r="D70" s="261"/>
      <c r="E70" s="151"/>
      <c r="F70" s="158"/>
      <c r="G70" s="151"/>
      <c r="H70" s="158"/>
      <c r="I70" s="217" t="s">
        <v>154</v>
      </c>
      <c r="J70" s="158"/>
      <c r="K70" s="151"/>
      <c r="L70" s="158"/>
      <c r="M70" s="151"/>
      <c r="N70" s="158"/>
      <c r="O70" s="214" t="s">
        <v>158</v>
      </c>
      <c r="P70" s="158"/>
      <c r="Q70" s="151"/>
    </row>
    <row r="71" spans="3:17" ht="16" x14ac:dyDescent="0.2">
      <c r="E71" s="165"/>
      <c r="F71" s="160"/>
      <c r="G71" s="164"/>
      <c r="H71" s="160"/>
      <c r="I71" s="216" t="s">
        <v>155</v>
      </c>
      <c r="J71" s="160"/>
      <c r="K71" s="164"/>
      <c r="L71" s="160"/>
      <c r="M71" s="165"/>
      <c r="N71" s="160"/>
      <c r="O71" s="165"/>
      <c r="P71" s="160"/>
      <c r="Q71" s="165"/>
    </row>
    <row r="72" spans="3:17" ht="16" x14ac:dyDescent="0.2">
      <c r="E72" s="165"/>
      <c r="F72" s="160"/>
      <c r="G72" s="164"/>
      <c r="H72" s="160"/>
      <c r="I72" s="273" t="s">
        <v>156</v>
      </c>
      <c r="J72" s="160"/>
      <c r="K72" s="164"/>
      <c r="L72" s="160"/>
      <c r="M72" s="165"/>
      <c r="N72" s="160"/>
      <c r="O72" s="165"/>
      <c r="P72" s="160"/>
      <c r="Q72" s="165"/>
    </row>
    <row r="73" spans="3:17" ht="16" x14ac:dyDescent="0.2">
      <c r="E73" s="165"/>
      <c r="F73" s="160"/>
      <c r="G73" s="164"/>
      <c r="H73" s="160"/>
      <c r="I73" s="216" t="s">
        <v>155</v>
      </c>
      <c r="J73" s="160"/>
      <c r="K73" s="164"/>
      <c r="L73" s="160"/>
      <c r="M73" s="165"/>
      <c r="N73" s="160"/>
      <c r="O73" s="165"/>
      <c r="P73" s="160"/>
      <c r="Q73" s="165"/>
    </row>
    <row r="74" spans="3:17" ht="16" x14ac:dyDescent="0.2">
      <c r="E74" s="166"/>
      <c r="F74" s="160"/>
      <c r="G74" s="219"/>
      <c r="H74" s="160"/>
      <c r="I74" s="274" t="s">
        <v>156</v>
      </c>
      <c r="J74" s="160"/>
      <c r="K74" s="219"/>
      <c r="L74" s="160"/>
      <c r="M74" s="166"/>
      <c r="N74" s="160"/>
      <c r="O74" s="166"/>
      <c r="P74" s="160"/>
      <c r="Q74" s="166"/>
    </row>
    <row r="75" spans="3:17" ht="16" x14ac:dyDescent="0.2">
      <c r="E75" s="160"/>
      <c r="F75" s="160"/>
      <c r="G75" s="160"/>
      <c r="H75" s="160"/>
      <c r="I75" s="160"/>
      <c r="J75" s="160"/>
      <c r="K75" s="160"/>
      <c r="L75" s="160"/>
      <c r="M75" s="160"/>
      <c r="N75" s="160"/>
      <c r="O75" s="160"/>
      <c r="P75" s="160"/>
      <c r="Q75" s="160"/>
    </row>
    <row r="76" spans="3:17" ht="34" x14ac:dyDescent="0.2">
      <c r="C76" s="253" t="s">
        <v>132</v>
      </c>
      <c r="D76" s="254"/>
      <c r="E76" s="151"/>
      <c r="F76" s="158"/>
      <c r="G76" s="151"/>
      <c r="H76" s="158"/>
      <c r="I76" s="151" t="s">
        <v>157</v>
      </c>
      <c r="J76" s="158"/>
      <c r="K76" s="151"/>
      <c r="L76" s="158"/>
      <c r="M76" s="151"/>
      <c r="N76" s="158"/>
      <c r="O76" s="151" t="s">
        <v>157</v>
      </c>
      <c r="P76" s="158"/>
      <c r="Q76" s="151"/>
    </row>
    <row r="77" spans="3:17" ht="16" x14ac:dyDescent="0.2">
      <c r="E77" s="165"/>
      <c r="F77" s="160"/>
      <c r="G77" s="165"/>
      <c r="H77" s="160"/>
      <c r="I77" s="165"/>
      <c r="J77" s="160"/>
      <c r="K77" s="165"/>
      <c r="L77" s="160"/>
      <c r="M77" s="165"/>
      <c r="N77" s="160"/>
      <c r="O77" s="165"/>
      <c r="P77" s="160"/>
      <c r="Q77" s="165"/>
    </row>
    <row r="78" spans="3:17" ht="16" x14ac:dyDescent="0.2">
      <c r="E78" s="166"/>
      <c r="F78" s="160"/>
      <c r="G78" s="166"/>
      <c r="H78" s="160"/>
      <c r="I78" s="166"/>
      <c r="J78" s="160"/>
      <c r="K78" s="166"/>
      <c r="L78" s="160"/>
      <c r="M78" s="166"/>
      <c r="N78" s="160"/>
      <c r="O78" s="166"/>
      <c r="P78" s="160"/>
      <c r="Q78" s="166"/>
    </row>
    <row r="79" spans="3:17" x14ac:dyDescent="0.2">
      <c r="E79" s="159"/>
      <c r="F79" s="159"/>
      <c r="G79" s="159"/>
      <c r="H79" s="159"/>
      <c r="I79" s="159"/>
      <c r="J79" s="159"/>
      <c r="K79" s="159"/>
      <c r="L79" s="159"/>
      <c r="M79" s="159"/>
      <c r="N79" s="159"/>
      <c r="O79" s="159"/>
      <c r="P79" s="159"/>
      <c r="Q79" s="159"/>
    </row>
    <row r="80" spans="3:17" x14ac:dyDescent="0.2">
      <c r="C80" s="255" t="s">
        <v>133</v>
      </c>
      <c r="D80" s="256"/>
      <c r="E80" s="161"/>
      <c r="F80" s="159"/>
      <c r="G80" s="161"/>
      <c r="H80" s="159"/>
      <c r="I80" s="161"/>
      <c r="J80" s="159"/>
      <c r="K80" s="161"/>
      <c r="L80" s="159"/>
      <c r="M80" s="161"/>
      <c r="N80" s="159"/>
      <c r="O80" s="161"/>
      <c r="P80" s="159"/>
      <c r="Q80" s="161"/>
    </row>
    <row r="81" spans="3:17" x14ac:dyDescent="0.2">
      <c r="C81" s="95"/>
      <c r="D81" s="95"/>
      <c r="E81" s="95"/>
    </row>
    <row r="82" spans="3:17" ht="19" x14ac:dyDescent="0.25">
      <c r="M82" s="257" t="s">
        <v>134</v>
      </c>
      <c r="N82" s="257"/>
      <c r="O82" s="257"/>
      <c r="P82" s="258"/>
      <c r="Q82" s="162">
        <f>E80+G80+I80+K80+M80+O80+Q80</f>
        <v>0</v>
      </c>
    </row>
    <row r="83" spans="3:17" x14ac:dyDescent="0.2"/>
    <row r="84" spans="3:17" x14ac:dyDescent="0.2"/>
  </sheetData>
  <sheetProtection selectLockedCells="1"/>
  <mergeCells count="29">
    <mergeCell ref="C9:Q10"/>
    <mergeCell ref="C30:D30"/>
    <mergeCell ref="C32:D32"/>
    <mergeCell ref="C48:D48"/>
    <mergeCell ref="E48:Q48"/>
    <mergeCell ref="C40:D40"/>
    <mergeCell ref="C44:D44"/>
    <mergeCell ref="M46:P46"/>
    <mergeCell ref="C34:D34"/>
    <mergeCell ref="E12:Q12"/>
    <mergeCell ref="C14:D14"/>
    <mergeCell ref="C16:D16"/>
    <mergeCell ref="C22:D22"/>
    <mergeCell ref="C12:D12"/>
    <mergeCell ref="C26:D26"/>
    <mergeCell ref="E30:Q30"/>
    <mergeCell ref="M28:P28"/>
    <mergeCell ref="C52:D52"/>
    <mergeCell ref="C58:D58"/>
    <mergeCell ref="C62:D62"/>
    <mergeCell ref="C50:D50"/>
    <mergeCell ref="C76:D76"/>
    <mergeCell ref="C80:D80"/>
    <mergeCell ref="M82:P82"/>
    <mergeCell ref="M64:P64"/>
    <mergeCell ref="C66:D66"/>
    <mergeCell ref="E66:Q66"/>
    <mergeCell ref="C68:D68"/>
    <mergeCell ref="C70:D70"/>
  </mergeCells>
  <dataValidations count="1">
    <dataValidation type="list" allowBlank="1" showInputMessage="1" showErrorMessage="1" sqref="E14 G14 I14 K14 M14 O14 Q14 E32 G32 I32 K32 M32 O32 Q32 E50 G50 I50 K50 M50 O50 Q50 E68 G68 I68 K68 M68 O68 Q68" xr:uid="{0B46AFBA-8F91-41C9-AC6D-D2AE5AF30797}">
      <formula1>"Leve,Progressivo,Ritmo,Longo,Repetições,Intervalado,Fartlek,Regenerativo,Rampa,Prova,HIIT,SIT,RST,OFF"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8" fitToWidth="0" orientation="portrait" horizontalDpi="0" verticalDpi="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FC63"/>
  <sheetViews>
    <sheetView showGridLines="0" showRowColHeaders="0" topLeftCell="A9" zoomScaleNormal="100" workbookViewId="0">
      <selection activeCell="F27" sqref="F27"/>
    </sheetView>
  </sheetViews>
  <sheetFormatPr baseColWidth="10" defaultColWidth="9.1640625" defaultRowHeight="15" zeroHeight="1" x14ac:dyDescent="0.2"/>
  <cols>
    <col min="1" max="1" width="2.6640625" style="2" customWidth="1"/>
    <col min="2" max="4" width="9.1640625" style="3" customWidth="1"/>
    <col min="5" max="5" width="10" style="3" bestFit="1" customWidth="1"/>
    <col min="6" max="9" width="9.1640625" style="3" customWidth="1"/>
    <col min="10" max="10" width="6" style="3" bestFit="1" customWidth="1"/>
    <col min="11" max="11" width="5.6640625" style="3" bestFit="1" customWidth="1"/>
    <col min="12" max="12" width="2.6640625" style="3" customWidth="1"/>
    <col min="13" max="16379" width="0" style="2" hidden="1" customWidth="1"/>
    <col min="16380" max="16380" width="9.1640625" style="2" hidden="1" customWidth="1"/>
    <col min="16381" max="16381" width="7.5" style="2" hidden="1" customWidth="1"/>
    <col min="16382" max="16382" width="12.83203125" style="2" hidden="1" customWidth="1"/>
    <col min="16383" max="16383" width="10.6640625" style="2" hidden="1" customWidth="1"/>
    <col min="16384" max="16384" width="4.83203125" style="2" hidden="1" customWidth="1"/>
  </cols>
  <sheetData>
    <row r="1" spans="1:13" ht="1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1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1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15" customHeight="1" x14ac:dyDescent="0.2">
      <c r="A6" s="1"/>
      <c r="B6" s="1"/>
      <c r="C6" s="1"/>
      <c r="D6" s="1"/>
      <c r="E6" s="1"/>
      <c r="F6" s="14"/>
      <c r="G6" s="14"/>
      <c r="H6" s="14"/>
      <c r="I6" s="1"/>
      <c r="J6" s="1"/>
      <c r="K6" s="1"/>
      <c r="L6" s="1"/>
      <c r="M6" s="1"/>
    </row>
    <row r="7" spans="1:13" x14ac:dyDescent="0.2">
      <c r="B7" s="13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3" ht="16" x14ac:dyDescent="0.2">
      <c r="A8" s="142" t="s">
        <v>118</v>
      </c>
      <c r="B8" s="143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3" ht="16" thickBot="1" x14ac:dyDescent="0.25">
      <c r="B9" s="4"/>
      <c r="C9" s="4"/>
      <c r="D9" s="4"/>
      <c r="E9" s="4"/>
      <c r="F9" s="4"/>
      <c r="G9" s="4"/>
      <c r="H9" s="4"/>
      <c r="I9" s="4"/>
      <c r="J9" s="12" t="s">
        <v>65</v>
      </c>
      <c r="K9" s="12" t="s">
        <v>51</v>
      </c>
      <c r="L9" s="2"/>
    </row>
    <row r="10" spans="1:13" ht="17" thickTop="1" thickBot="1" x14ac:dyDescent="0.25">
      <c r="B10" s="10" t="s">
        <v>64</v>
      </c>
      <c r="C10" s="4"/>
      <c r="D10" s="4"/>
      <c r="E10" s="4"/>
      <c r="F10" s="4"/>
      <c r="G10" s="4"/>
      <c r="H10" s="4"/>
      <c r="I10" s="4"/>
      <c r="J10" s="11"/>
      <c r="K10" s="6"/>
      <c r="L10" s="2"/>
    </row>
    <row r="11" spans="1:13" ht="16" thickTop="1" x14ac:dyDescent="0.2">
      <c r="B11" s="10" t="s">
        <v>63</v>
      </c>
      <c r="C11" s="4"/>
      <c r="D11" s="4"/>
      <c r="E11" s="4"/>
      <c r="F11" s="4"/>
      <c r="G11" s="4"/>
      <c r="H11" s="4"/>
      <c r="I11" s="4"/>
      <c r="J11" s="4"/>
      <c r="K11" s="4"/>
      <c r="L11" s="2"/>
    </row>
    <row r="12" spans="1:13" ht="16" thickBot="1" x14ac:dyDescent="0.25">
      <c r="B12" s="4"/>
      <c r="C12" s="4"/>
      <c r="D12" s="4"/>
      <c r="E12" s="4"/>
      <c r="F12" s="4"/>
      <c r="G12" s="4"/>
      <c r="H12" s="4"/>
      <c r="I12" s="4"/>
      <c r="J12" s="4"/>
      <c r="K12" s="4"/>
      <c r="L12" s="2"/>
    </row>
    <row r="13" spans="1:13" ht="17" thickTop="1" thickBot="1" x14ac:dyDescent="0.25">
      <c r="B13" s="10" t="s">
        <v>62</v>
      </c>
      <c r="C13" s="4"/>
      <c r="D13" s="4"/>
      <c r="E13" s="4"/>
      <c r="F13" s="4"/>
      <c r="G13" s="4"/>
      <c r="H13" s="4"/>
      <c r="I13" s="4"/>
      <c r="J13" s="6"/>
      <c r="K13" s="6"/>
      <c r="L13" s="2"/>
    </row>
    <row r="14" spans="1:13" ht="17" thickTop="1" thickBot="1" x14ac:dyDescent="0.25">
      <c r="B14" s="4"/>
      <c r="C14" s="4"/>
      <c r="D14" s="4"/>
      <c r="E14" s="4"/>
      <c r="F14" s="4"/>
      <c r="G14" s="4"/>
      <c r="H14" s="4"/>
      <c r="I14" s="4"/>
      <c r="J14" s="4"/>
      <c r="K14" s="4"/>
      <c r="L14" s="2"/>
    </row>
    <row r="15" spans="1:13" ht="17" thickTop="1" thickBot="1" x14ac:dyDescent="0.25">
      <c r="B15" s="10" t="s">
        <v>61</v>
      </c>
      <c r="C15" s="4"/>
      <c r="D15" s="4"/>
      <c r="E15" s="4"/>
      <c r="F15" s="4"/>
      <c r="G15" s="4"/>
      <c r="H15" s="4"/>
      <c r="I15" s="4"/>
      <c r="J15" s="6"/>
      <c r="K15" s="6"/>
      <c r="L15" s="2"/>
    </row>
    <row r="16" spans="1:13" ht="17" thickTop="1" thickBot="1" x14ac:dyDescent="0.25">
      <c r="B16" s="4"/>
      <c r="C16" s="4"/>
      <c r="D16" s="4"/>
      <c r="E16" s="4"/>
      <c r="F16" s="4"/>
      <c r="G16" s="4"/>
      <c r="H16" s="4"/>
      <c r="I16" s="4"/>
      <c r="J16" s="4"/>
      <c r="K16" s="4"/>
      <c r="L16" s="2"/>
    </row>
    <row r="17" spans="1:12" ht="17" thickTop="1" thickBot="1" x14ac:dyDescent="0.25">
      <c r="B17" s="10" t="s">
        <v>60</v>
      </c>
      <c r="C17" s="4"/>
      <c r="D17" s="4"/>
      <c r="E17" s="4"/>
      <c r="F17" s="4"/>
      <c r="G17" s="4"/>
      <c r="H17" s="4"/>
      <c r="I17" s="4"/>
      <c r="J17" s="6"/>
      <c r="K17" s="6"/>
      <c r="L17" s="2"/>
    </row>
    <row r="18" spans="1:12" ht="17" thickTop="1" thickBot="1" x14ac:dyDescent="0.25">
      <c r="B18" s="4"/>
      <c r="C18" s="4"/>
      <c r="D18" s="4"/>
      <c r="E18" s="4"/>
      <c r="F18" s="4"/>
      <c r="G18" s="4"/>
      <c r="H18" s="4"/>
      <c r="I18" s="4"/>
      <c r="J18" s="4"/>
      <c r="K18" s="4"/>
      <c r="L18" s="2"/>
    </row>
    <row r="19" spans="1:12" ht="17" thickTop="1" thickBot="1" x14ac:dyDescent="0.25">
      <c r="B19" s="10" t="s">
        <v>59</v>
      </c>
      <c r="C19" s="4"/>
      <c r="D19" s="4"/>
      <c r="E19" s="4"/>
      <c r="F19" s="4"/>
      <c r="G19" s="4"/>
      <c r="H19" s="4"/>
      <c r="I19" s="4"/>
      <c r="J19" s="6"/>
      <c r="K19" s="6"/>
      <c r="L19" s="2"/>
    </row>
    <row r="20" spans="1:12" ht="16" thickTop="1" x14ac:dyDescent="0.2">
      <c r="B20" s="10" t="s">
        <v>58</v>
      </c>
      <c r="C20" s="4"/>
      <c r="D20" s="4"/>
      <c r="E20" s="4"/>
      <c r="F20" s="4"/>
      <c r="G20" s="4"/>
      <c r="H20" s="4"/>
      <c r="I20" s="4"/>
      <c r="J20" s="4"/>
      <c r="K20" s="4"/>
      <c r="L20" s="2"/>
    </row>
    <row r="21" spans="1:12" ht="16" thickBot="1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2"/>
    </row>
    <row r="22" spans="1:12" ht="17" thickTop="1" thickBot="1" x14ac:dyDescent="0.25">
      <c r="B22" s="10" t="s">
        <v>57</v>
      </c>
      <c r="C22" s="4"/>
      <c r="D22" s="4"/>
      <c r="E22" s="4"/>
      <c r="F22" s="4"/>
      <c r="G22" s="4"/>
      <c r="H22" s="4"/>
      <c r="I22" s="4"/>
      <c r="J22" s="6"/>
      <c r="K22" s="6"/>
      <c r="L22" s="2"/>
    </row>
    <row r="23" spans="1:12" ht="16" thickTop="1" x14ac:dyDescent="0.2">
      <c r="B23" s="10" t="s">
        <v>56</v>
      </c>
      <c r="C23" s="4"/>
      <c r="D23" s="4"/>
      <c r="E23" s="4"/>
      <c r="F23" s="4"/>
      <c r="G23" s="4"/>
      <c r="H23" s="4"/>
      <c r="I23" s="4"/>
      <c r="J23" s="4"/>
      <c r="K23" s="4"/>
      <c r="L23" s="2"/>
    </row>
    <row r="24" spans="1:12" ht="16" thickBot="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L24" s="2"/>
    </row>
    <row r="25" spans="1:12" ht="17" thickTop="1" thickBot="1" x14ac:dyDescent="0.25">
      <c r="B25" s="10" t="s">
        <v>55</v>
      </c>
      <c r="C25" s="4"/>
      <c r="D25" s="4"/>
      <c r="E25" s="4"/>
      <c r="F25" s="4"/>
      <c r="G25" s="4"/>
      <c r="H25" s="4"/>
      <c r="I25" s="4"/>
      <c r="J25" s="6"/>
      <c r="K25" s="6"/>
      <c r="L25" s="2"/>
    </row>
    <row r="26" spans="1:12" ht="16" thickTop="1" x14ac:dyDescent="0.2">
      <c r="B26" s="4"/>
      <c r="C26" s="4"/>
      <c r="D26" s="4"/>
      <c r="E26" s="4"/>
      <c r="F26" s="4"/>
      <c r="G26" s="4"/>
      <c r="H26" s="4"/>
      <c r="I26" s="4"/>
      <c r="J26" s="4"/>
      <c r="K26" s="4"/>
      <c r="L26" s="2"/>
    </row>
    <row r="27" spans="1:12" x14ac:dyDescent="0.2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 ht="16" x14ac:dyDescent="0.2">
      <c r="A28" s="142" t="s">
        <v>117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 ht="7.75" customHeight="1" x14ac:dyDescent="0.2">
      <c r="A29" s="142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1:12" ht="16" thickBot="1" x14ac:dyDescent="0.25">
      <c r="B30" s="264" t="s">
        <v>54</v>
      </c>
      <c r="C30" s="264"/>
      <c r="D30" s="264" t="s">
        <v>53</v>
      </c>
      <c r="E30" s="264"/>
      <c r="F30" s="264"/>
      <c r="G30" s="264"/>
      <c r="H30" s="264"/>
      <c r="I30" s="264"/>
      <c r="J30" s="9" t="s">
        <v>52</v>
      </c>
      <c r="K30" s="9" t="s">
        <v>51</v>
      </c>
      <c r="L30" s="4"/>
    </row>
    <row r="31" spans="1:12" ht="17" thickTop="1" thickBot="1" x14ac:dyDescent="0.25">
      <c r="B31" s="265" t="s">
        <v>0</v>
      </c>
      <c r="C31" s="265"/>
      <c r="D31" s="7" t="s">
        <v>50</v>
      </c>
      <c r="E31" s="4"/>
      <c r="F31" s="4"/>
      <c r="G31" s="4"/>
      <c r="H31" s="4"/>
      <c r="I31" s="4"/>
      <c r="J31" s="8"/>
      <c r="K31" s="8"/>
      <c r="L31" s="2"/>
    </row>
    <row r="32" spans="1:12" ht="17" thickTop="1" thickBot="1" x14ac:dyDescent="0.25">
      <c r="B32" s="5"/>
      <c r="C32" s="5"/>
      <c r="D32" s="7"/>
      <c r="E32" s="4"/>
      <c r="F32" s="4"/>
      <c r="G32" s="4"/>
      <c r="H32" s="4"/>
      <c r="I32" s="4"/>
      <c r="J32" s="4"/>
      <c r="K32" s="4"/>
      <c r="L32" s="2"/>
    </row>
    <row r="33" spans="2:12" ht="17" thickTop="1" thickBot="1" x14ac:dyDescent="0.25">
      <c r="B33" s="265" t="s">
        <v>49</v>
      </c>
      <c r="C33" s="265"/>
      <c r="D33" s="7" t="s">
        <v>48</v>
      </c>
      <c r="E33" s="4"/>
      <c r="F33" s="4"/>
      <c r="G33" s="4"/>
      <c r="H33" s="4"/>
      <c r="I33" s="4"/>
      <c r="J33" s="6"/>
      <c r="K33" s="6"/>
      <c r="L33" s="2"/>
    </row>
    <row r="34" spans="2:12" ht="17" thickTop="1" thickBot="1" x14ac:dyDescent="0.25">
      <c r="B34" s="5"/>
      <c r="C34" s="5"/>
      <c r="D34" s="7"/>
      <c r="E34" s="4"/>
      <c r="F34" s="4"/>
      <c r="G34" s="4"/>
      <c r="H34" s="4"/>
      <c r="I34" s="4"/>
      <c r="J34" s="4"/>
      <c r="K34" s="4"/>
      <c r="L34" s="2"/>
    </row>
    <row r="35" spans="2:12" ht="17" thickTop="1" thickBot="1" x14ac:dyDescent="0.25">
      <c r="B35" s="265" t="s">
        <v>47</v>
      </c>
      <c r="C35" s="265"/>
      <c r="D35" s="7" t="s">
        <v>46</v>
      </c>
      <c r="E35" s="4"/>
      <c r="F35" s="4"/>
      <c r="G35" s="4"/>
      <c r="H35" s="4"/>
      <c r="I35" s="4"/>
      <c r="J35" s="6"/>
      <c r="K35" s="6"/>
      <c r="L35" s="2"/>
    </row>
    <row r="36" spans="2:12" ht="17" thickTop="1" thickBot="1" x14ac:dyDescent="0.25">
      <c r="B36" s="5"/>
      <c r="C36" s="5"/>
      <c r="D36" s="7"/>
      <c r="E36" s="4"/>
      <c r="F36" s="4"/>
      <c r="G36" s="4"/>
      <c r="H36" s="4"/>
      <c r="I36" s="4"/>
      <c r="J36" s="4"/>
      <c r="K36" s="4"/>
      <c r="L36" s="2"/>
    </row>
    <row r="37" spans="2:12" ht="17" thickTop="1" thickBot="1" x14ac:dyDescent="0.25">
      <c r="B37" s="265" t="s">
        <v>45</v>
      </c>
      <c r="C37" s="265"/>
      <c r="D37" s="7" t="s">
        <v>44</v>
      </c>
      <c r="E37" s="4"/>
      <c r="F37" s="4"/>
      <c r="G37" s="4"/>
      <c r="H37" s="4"/>
      <c r="I37" s="4"/>
      <c r="J37" s="6"/>
      <c r="K37" s="6"/>
      <c r="L37" s="2"/>
    </row>
    <row r="38" spans="2:12" ht="17" thickTop="1" thickBot="1" x14ac:dyDescent="0.25">
      <c r="B38" s="5"/>
      <c r="C38" s="5"/>
      <c r="D38" s="7"/>
      <c r="E38" s="4"/>
      <c r="F38" s="4"/>
      <c r="G38" s="4"/>
      <c r="H38" s="4"/>
      <c r="I38" s="4"/>
      <c r="J38" s="4"/>
      <c r="K38" s="4"/>
      <c r="L38" s="2"/>
    </row>
    <row r="39" spans="2:12" ht="17" thickTop="1" thickBot="1" x14ac:dyDescent="0.25">
      <c r="B39" s="265" t="s">
        <v>43</v>
      </c>
      <c r="C39" s="265"/>
      <c r="D39" s="7" t="s">
        <v>42</v>
      </c>
      <c r="E39" s="4"/>
      <c r="F39" s="4"/>
      <c r="G39" s="4"/>
      <c r="H39" s="4"/>
      <c r="I39" s="4"/>
      <c r="J39" s="6"/>
      <c r="K39" s="6"/>
      <c r="L39" s="2"/>
    </row>
    <row r="40" spans="2:12" ht="17" thickTop="1" thickBot="1" x14ac:dyDescent="0.25">
      <c r="B40" s="5"/>
      <c r="C40" s="5"/>
      <c r="D40" s="7"/>
      <c r="E40" s="4"/>
      <c r="F40" s="4"/>
      <c r="G40" s="4"/>
      <c r="H40" s="4"/>
      <c r="I40" s="4"/>
      <c r="J40" s="4"/>
      <c r="K40" s="4"/>
      <c r="L40" s="2"/>
    </row>
    <row r="41" spans="2:12" ht="17" thickTop="1" thickBot="1" x14ac:dyDescent="0.25">
      <c r="B41" s="265" t="s">
        <v>41</v>
      </c>
      <c r="C41" s="265"/>
      <c r="D41" s="7" t="s">
        <v>40</v>
      </c>
      <c r="E41" s="4"/>
      <c r="F41" s="4"/>
      <c r="G41" s="4"/>
      <c r="H41" s="4"/>
      <c r="I41" s="4"/>
      <c r="J41" s="6"/>
      <c r="K41" s="6"/>
      <c r="L41" s="2"/>
    </row>
    <row r="42" spans="2:12" ht="16" thickTop="1" x14ac:dyDescent="0.2">
      <c r="B42" s="5"/>
      <c r="C42" s="5"/>
      <c r="D42" s="7" t="s">
        <v>39</v>
      </c>
      <c r="E42" s="4"/>
      <c r="F42" s="4"/>
      <c r="G42" s="4"/>
      <c r="H42" s="4"/>
      <c r="I42" s="4"/>
      <c r="J42" s="4"/>
      <c r="K42" s="4"/>
      <c r="L42" s="2"/>
    </row>
    <row r="43" spans="2:12" ht="16" thickBot="1" x14ac:dyDescent="0.25">
      <c r="B43" s="5"/>
      <c r="C43" s="5"/>
      <c r="D43" s="7"/>
      <c r="E43" s="4"/>
      <c r="F43" s="4"/>
      <c r="G43" s="4"/>
      <c r="H43" s="4"/>
      <c r="I43" s="4"/>
      <c r="J43" s="4"/>
      <c r="K43" s="4"/>
      <c r="L43" s="2"/>
    </row>
    <row r="44" spans="2:12" ht="17" thickTop="1" thickBot="1" x14ac:dyDescent="0.25">
      <c r="B44" s="265" t="s">
        <v>38</v>
      </c>
      <c r="C44" s="265"/>
      <c r="D44" s="7" t="s">
        <v>37</v>
      </c>
      <c r="E44" s="4"/>
      <c r="F44" s="4"/>
      <c r="G44" s="4"/>
      <c r="H44" s="4"/>
      <c r="I44" s="4"/>
      <c r="J44" s="6"/>
      <c r="K44" s="6"/>
      <c r="L44" s="2"/>
    </row>
    <row r="45" spans="2:12" ht="16" thickTop="1" x14ac:dyDescent="0.2">
      <c r="B45" s="5"/>
      <c r="C45" s="5"/>
      <c r="D45" s="7" t="s">
        <v>36</v>
      </c>
      <c r="E45" s="4"/>
      <c r="F45" s="4"/>
      <c r="G45" s="4"/>
      <c r="H45" s="4"/>
      <c r="I45" s="4"/>
      <c r="J45" s="4"/>
      <c r="K45" s="4"/>
      <c r="L45" s="2"/>
    </row>
    <row r="46" spans="2:12" ht="16" thickBot="1" x14ac:dyDescent="0.25">
      <c r="B46" s="5"/>
      <c r="C46" s="5"/>
      <c r="D46" s="7"/>
      <c r="E46" s="4"/>
      <c r="F46" s="4"/>
      <c r="G46" s="4"/>
      <c r="H46" s="4"/>
      <c r="I46" s="4"/>
      <c r="J46" s="4"/>
      <c r="K46" s="4"/>
      <c r="L46" s="2"/>
    </row>
    <row r="47" spans="2:12" ht="17" thickTop="1" thickBot="1" x14ac:dyDescent="0.25">
      <c r="B47" s="265" t="s">
        <v>35</v>
      </c>
      <c r="C47" s="265"/>
      <c r="D47" s="7" t="s">
        <v>34</v>
      </c>
      <c r="E47" s="4"/>
      <c r="F47" s="4"/>
      <c r="G47" s="4"/>
      <c r="H47" s="4"/>
      <c r="I47" s="4"/>
      <c r="J47" s="6"/>
      <c r="K47" s="6"/>
      <c r="L47" s="2"/>
    </row>
    <row r="48" spans="2:12" ht="16" thickTop="1" x14ac:dyDescent="0.2">
      <c r="B48" s="5"/>
      <c r="C48" s="5"/>
      <c r="D48" s="4"/>
      <c r="E48" s="4"/>
      <c r="F48" s="4"/>
      <c r="G48" s="4"/>
      <c r="H48" s="4"/>
      <c r="I48" s="4"/>
      <c r="J48" s="4"/>
      <c r="K48" s="4"/>
      <c r="L48" s="2"/>
    </row>
    <row r="49" spans="1:12" x14ac:dyDescent="0.2">
      <c r="B49" s="266"/>
      <c r="C49" s="266"/>
      <c r="D49" s="266"/>
      <c r="E49" s="266"/>
      <c r="F49" s="266"/>
      <c r="G49" s="266"/>
      <c r="H49" s="266"/>
      <c r="I49" s="266"/>
      <c r="J49" s="266"/>
      <c r="K49" s="266"/>
      <c r="L49" s="2"/>
    </row>
    <row r="50" spans="1:12" x14ac:dyDescent="0.2">
      <c r="B50" s="4" t="s">
        <v>33</v>
      </c>
      <c r="C50" s="4"/>
      <c r="D50" s="4"/>
      <c r="E50" s="4"/>
      <c r="F50" s="4"/>
      <c r="G50" s="4"/>
      <c r="H50" s="4"/>
      <c r="I50" s="4"/>
      <c r="J50" s="4"/>
      <c r="K50" s="4"/>
      <c r="L50" s="2"/>
    </row>
    <row r="51" spans="1:12" x14ac:dyDescent="0.2">
      <c r="B51" s="4" t="s">
        <v>32</v>
      </c>
      <c r="C51" s="4"/>
      <c r="D51" s="4"/>
      <c r="E51" s="4"/>
      <c r="F51" s="4"/>
      <c r="G51" s="4"/>
      <c r="H51" s="4"/>
      <c r="I51" s="4"/>
      <c r="J51" s="4"/>
      <c r="K51" s="4"/>
      <c r="L51" s="2"/>
    </row>
    <row r="52" spans="1:12" x14ac:dyDescent="0.2">
      <c r="B52" s="4"/>
      <c r="C52" s="4"/>
      <c r="D52" s="4"/>
      <c r="E52" s="4"/>
      <c r="F52" s="4"/>
      <c r="G52" s="4"/>
      <c r="H52" s="4"/>
      <c r="I52" s="4"/>
      <c r="J52" s="4"/>
      <c r="K52" s="4"/>
      <c r="L52" s="2"/>
    </row>
    <row r="53" spans="1:12" x14ac:dyDescent="0.2">
      <c r="B53" s="5" t="s">
        <v>31</v>
      </c>
      <c r="C53" s="141"/>
      <c r="D53" s="141"/>
      <c r="E53" s="84" t="s">
        <v>30</v>
      </c>
      <c r="F53" s="263"/>
      <c r="G53" s="263"/>
      <c r="H53" s="263"/>
      <c r="I53" s="263"/>
      <c r="J53" s="263"/>
      <c r="K53" s="263"/>
      <c r="L53" s="263"/>
    </row>
    <row r="54" spans="1:12" s="138" customFormat="1" x14ac:dyDescent="0.2">
      <c r="B54" s="139"/>
      <c r="C54" s="140"/>
      <c r="D54" s="140"/>
      <c r="E54" s="140"/>
      <c r="F54" s="139"/>
      <c r="G54" s="139"/>
      <c r="H54" s="140"/>
      <c r="I54" s="140"/>
      <c r="J54" s="140"/>
      <c r="K54" s="140"/>
    </row>
    <row r="55" spans="1:12" s="138" customFormat="1" x14ac:dyDescent="0.2">
      <c r="B55" s="139"/>
      <c r="C55" s="140"/>
      <c r="D55" s="140"/>
      <c r="E55" s="140"/>
      <c r="F55" s="139"/>
      <c r="G55" s="139"/>
      <c r="H55" s="140"/>
      <c r="I55" s="140"/>
      <c r="J55" s="140"/>
      <c r="K55" s="140"/>
    </row>
    <row r="56" spans="1:12" s="138" customFormat="1" hidden="1" x14ac:dyDescent="0.2">
      <c r="B56" s="139"/>
      <c r="C56" s="140"/>
      <c r="D56" s="140"/>
      <c r="E56" s="140"/>
      <c r="F56" s="139"/>
      <c r="G56" s="139"/>
      <c r="H56" s="140"/>
      <c r="I56" s="140"/>
      <c r="J56" s="140"/>
      <c r="K56" s="140"/>
    </row>
    <row r="57" spans="1:12" hidden="1" x14ac:dyDescent="0.2">
      <c r="A57" s="3"/>
    </row>
    <row r="58" spans="1:12" hidden="1" x14ac:dyDescent="0.2">
      <c r="A58" s="3"/>
    </row>
    <row r="59" spans="1:12" hidden="1" x14ac:dyDescent="0.2">
      <c r="A59" s="3"/>
    </row>
    <row r="60" spans="1:12" hidden="1" x14ac:dyDescent="0.2">
      <c r="A60" s="3"/>
    </row>
    <row r="61" spans="1:12" hidden="1" x14ac:dyDescent="0.2">
      <c r="A61" s="3"/>
    </row>
    <row r="62" spans="1:12" hidden="1" x14ac:dyDescent="0.2">
      <c r="A62" s="3"/>
    </row>
    <row r="63" spans="1:12" hidden="1" x14ac:dyDescent="0.2">
      <c r="A63" s="3"/>
    </row>
  </sheetData>
  <sheetProtection selectLockedCells="1"/>
  <mergeCells count="12">
    <mergeCell ref="F53:L53"/>
    <mergeCell ref="B30:C30"/>
    <mergeCell ref="D30:I30"/>
    <mergeCell ref="B41:C41"/>
    <mergeCell ref="B44:C44"/>
    <mergeCell ref="B31:C31"/>
    <mergeCell ref="B33:C33"/>
    <mergeCell ref="B35:C35"/>
    <mergeCell ref="B37:C37"/>
    <mergeCell ref="B39:C39"/>
    <mergeCell ref="B49:K49"/>
    <mergeCell ref="B47:C47"/>
  </mergeCells>
  <printOptions horizontalCentered="1"/>
  <pageMargins left="0.25" right="0.25" top="0.75" bottom="0.75" header="0.3" footer="0.3"/>
  <pageSetup paperSize="9" scale="89" fitToWidth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WVS563"/>
  <sheetViews>
    <sheetView showGridLines="0" showRowColHeaders="0" topLeftCell="A2" zoomScale="63" zoomScaleNormal="63" workbookViewId="0">
      <pane ySplit="1" topLeftCell="A15" activePane="bottomLeft" state="frozen"/>
      <selection activeCell="A2" sqref="A2"/>
      <selection pane="bottomLeft" activeCell="H9" sqref="H9"/>
    </sheetView>
  </sheetViews>
  <sheetFormatPr baseColWidth="10" defaultColWidth="0" defaultRowHeight="13" zeroHeight="1" x14ac:dyDescent="0.15"/>
  <cols>
    <col min="1" max="10" width="15.6640625" style="58" customWidth="1"/>
    <col min="11" max="11" width="12.1640625" style="59" hidden="1"/>
    <col min="12" max="48" width="9.1640625" style="59" hidden="1"/>
    <col min="49" max="256" width="9.1640625" style="58" hidden="1"/>
    <col min="257" max="266" width="15.6640625" style="58" hidden="1"/>
    <col min="267" max="267" width="12.1640625" style="58" hidden="1"/>
    <col min="268" max="512" width="9.1640625" style="58" hidden="1"/>
    <col min="513" max="522" width="15.6640625" style="58" hidden="1"/>
    <col min="523" max="523" width="12.1640625" style="58" hidden="1"/>
    <col min="524" max="768" width="9.1640625" style="58" hidden="1"/>
    <col min="769" max="778" width="15.6640625" style="58" hidden="1"/>
    <col min="779" max="779" width="12.1640625" style="58" hidden="1"/>
    <col min="780" max="1024" width="9.1640625" style="58" hidden="1"/>
    <col min="1025" max="1034" width="15.6640625" style="58" hidden="1"/>
    <col min="1035" max="1035" width="12.1640625" style="58" hidden="1"/>
    <col min="1036" max="1280" width="9.1640625" style="58" hidden="1"/>
    <col min="1281" max="1290" width="15.6640625" style="58" hidden="1"/>
    <col min="1291" max="1291" width="12.1640625" style="58" hidden="1"/>
    <col min="1292" max="1536" width="9.1640625" style="58" hidden="1"/>
    <col min="1537" max="1546" width="15.6640625" style="58" hidden="1"/>
    <col min="1547" max="1547" width="12.1640625" style="58" hidden="1"/>
    <col min="1548" max="1792" width="9.1640625" style="58" hidden="1"/>
    <col min="1793" max="1802" width="15.6640625" style="58" hidden="1"/>
    <col min="1803" max="1803" width="12.1640625" style="58" hidden="1"/>
    <col min="1804" max="2048" width="9.1640625" style="58" hidden="1"/>
    <col min="2049" max="2058" width="15.6640625" style="58" hidden="1"/>
    <col min="2059" max="2059" width="12.1640625" style="58" hidden="1"/>
    <col min="2060" max="2304" width="9.1640625" style="58" hidden="1"/>
    <col min="2305" max="2314" width="15.6640625" style="58" hidden="1"/>
    <col min="2315" max="2315" width="12.1640625" style="58" hidden="1"/>
    <col min="2316" max="2560" width="9.1640625" style="58" hidden="1"/>
    <col min="2561" max="2570" width="15.6640625" style="58" hidden="1"/>
    <col min="2571" max="2571" width="12.1640625" style="58" hidden="1"/>
    <col min="2572" max="2816" width="9.1640625" style="58" hidden="1"/>
    <col min="2817" max="2826" width="15.6640625" style="58" hidden="1"/>
    <col min="2827" max="2827" width="12.1640625" style="58" hidden="1"/>
    <col min="2828" max="3072" width="9.1640625" style="58" hidden="1"/>
    <col min="3073" max="3082" width="15.6640625" style="58" hidden="1"/>
    <col min="3083" max="3083" width="12.1640625" style="58" hidden="1"/>
    <col min="3084" max="3328" width="9.1640625" style="58" hidden="1"/>
    <col min="3329" max="3338" width="15.6640625" style="58" hidden="1"/>
    <col min="3339" max="3339" width="12.1640625" style="58" hidden="1"/>
    <col min="3340" max="3584" width="9.1640625" style="58" hidden="1"/>
    <col min="3585" max="3594" width="15.6640625" style="58" hidden="1"/>
    <col min="3595" max="3595" width="12.1640625" style="58" hidden="1"/>
    <col min="3596" max="3840" width="9.1640625" style="58" hidden="1"/>
    <col min="3841" max="3850" width="15.6640625" style="58" hidden="1"/>
    <col min="3851" max="3851" width="12.1640625" style="58" hidden="1"/>
    <col min="3852" max="4096" width="9.1640625" style="58" hidden="1"/>
    <col min="4097" max="4106" width="15.6640625" style="58" hidden="1"/>
    <col min="4107" max="4107" width="12.1640625" style="58" hidden="1"/>
    <col min="4108" max="4352" width="9.1640625" style="58" hidden="1"/>
    <col min="4353" max="4362" width="15.6640625" style="58" hidden="1"/>
    <col min="4363" max="4363" width="12.1640625" style="58" hidden="1"/>
    <col min="4364" max="4608" width="9.1640625" style="58" hidden="1"/>
    <col min="4609" max="4618" width="15.6640625" style="58" hidden="1"/>
    <col min="4619" max="4619" width="12.1640625" style="58" hidden="1"/>
    <col min="4620" max="4864" width="9.1640625" style="58" hidden="1"/>
    <col min="4865" max="4874" width="15.6640625" style="58" hidden="1"/>
    <col min="4875" max="4875" width="12.1640625" style="58" hidden="1"/>
    <col min="4876" max="5120" width="9.1640625" style="58" hidden="1"/>
    <col min="5121" max="5130" width="15.6640625" style="58" hidden="1"/>
    <col min="5131" max="5131" width="12.1640625" style="58" hidden="1"/>
    <col min="5132" max="5376" width="9.1640625" style="58" hidden="1"/>
    <col min="5377" max="5386" width="15.6640625" style="58" hidden="1"/>
    <col min="5387" max="5387" width="12.1640625" style="58" hidden="1"/>
    <col min="5388" max="5632" width="9.1640625" style="58" hidden="1"/>
    <col min="5633" max="5642" width="15.6640625" style="58" hidden="1"/>
    <col min="5643" max="5643" width="12.1640625" style="58" hidden="1"/>
    <col min="5644" max="5888" width="9.1640625" style="58" hidden="1"/>
    <col min="5889" max="5898" width="15.6640625" style="58" hidden="1"/>
    <col min="5899" max="5899" width="12.1640625" style="58" hidden="1"/>
    <col min="5900" max="6144" width="9.1640625" style="58" hidden="1"/>
    <col min="6145" max="6154" width="15.6640625" style="58" hidden="1"/>
    <col min="6155" max="6155" width="12.1640625" style="58" hidden="1"/>
    <col min="6156" max="6400" width="9.1640625" style="58" hidden="1"/>
    <col min="6401" max="6410" width="15.6640625" style="58" hidden="1"/>
    <col min="6411" max="6411" width="12.1640625" style="58" hidden="1"/>
    <col min="6412" max="6656" width="9.1640625" style="58" hidden="1"/>
    <col min="6657" max="6666" width="15.6640625" style="58" hidden="1"/>
    <col min="6667" max="6667" width="12.1640625" style="58" hidden="1"/>
    <col min="6668" max="6912" width="9.1640625" style="58" hidden="1"/>
    <col min="6913" max="6922" width="15.6640625" style="58" hidden="1"/>
    <col min="6923" max="6923" width="12.1640625" style="58" hidden="1"/>
    <col min="6924" max="7168" width="9.1640625" style="58" hidden="1"/>
    <col min="7169" max="7178" width="15.6640625" style="58" hidden="1"/>
    <col min="7179" max="7179" width="12.1640625" style="58" hidden="1"/>
    <col min="7180" max="7424" width="9.1640625" style="58" hidden="1"/>
    <col min="7425" max="7434" width="15.6640625" style="58" hidden="1"/>
    <col min="7435" max="7435" width="12.1640625" style="58" hidden="1"/>
    <col min="7436" max="7680" width="9.1640625" style="58" hidden="1"/>
    <col min="7681" max="7690" width="15.6640625" style="58" hidden="1"/>
    <col min="7691" max="7691" width="12.1640625" style="58" hidden="1"/>
    <col min="7692" max="7936" width="9.1640625" style="58" hidden="1"/>
    <col min="7937" max="7946" width="15.6640625" style="58" hidden="1"/>
    <col min="7947" max="7947" width="12.1640625" style="58" hidden="1"/>
    <col min="7948" max="8192" width="9.1640625" style="58" hidden="1"/>
    <col min="8193" max="8202" width="15.6640625" style="58" hidden="1"/>
    <col min="8203" max="8203" width="12.1640625" style="58" hidden="1"/>
    <col min="8204" max="8448" width="9.1640625" style="58" hidden="1"/>
    <col min="8449" max="8458" width="15.6640625" style="58" hidden="1"/>
    <col min="8459" max="8459" width="12.1640625" style="58" hidden="1"/>
    <col min="8460" max="8704" width="9.1640625" style="58" hidden="1"/>
    <col min="8705" max="8714" width="15.6640625" style="58" hidden="1"/>
    <col min="8715" max="8715" width="12.1640625" style="58" hidden="1"/>
    <col min="8716" max="8960" width="9.1640625" style="58" hidden="1"/>
    <col min="8961" max="8970" width="15.6640625" style="58" hidden="1"/>
    <col min="8971" max="8971" width="12.1640625" style="58" hidden="1"/>
    <col min="8972" max="9216" width="9.1640625" style="58" hidden="1"/>
    <col min="9217" max="9226" width="15.6640625" style="58" hidden="1"/>
    <col min="9227" max="9227" width="12.1640625" style="58" hidden="1"/>
    <col min="9228" max="9472" width="9.1640625" style="58" hidden="1"/>
    <col min="9473" max="9482" width="15.6640625" style="58" hidden="1"/>
    <col min="9483" max="9483" width="12.1640625" style="58" hidden="1"/>
    <col min="9484" max="9728" width="9.1640625" style="58" hidden="1"/>
    <col min="9729" max="9738" width="15.6640625" style="58" hidden="1"/>
    <col min="9739" max="9739" width="12.1640625" style="58" hidden="1"/>
    <col min="9740" max="9984" width="9.1640625" style="58" hidden="1"/>
    <col min="9985" max="9994" width="15.6640625" style="58" hidden="1"/>
    <col min="9995" max="9995" width="12.1640625" style="58" hidden="1"/>
    <col min="9996" max="10240" width="9.1640625" style="58" hidden="1"/>
    <col min="10241" max="10250" width="15.6640625" style="58" hidden="1"/>
    <col min="10251" max="10251" width="12.1640625" style="58" hidden="1"/>
    <col min="10252" max="10496" width="9.1640625" style="58" hidden="1"/>
    <col min="10497" max="10506" width="15.6640625" style="58" hidden="1"/>
    <col min="10507" max="10507" width="12.1640625" style="58" hidden="1"/>
    <col min="10508" max="10752" width="9.1640625" style="58" hidden="1"/>
    <col min="10753" max="10762" width="15.6640625" style="58" hidden="1"/>
    <col min="10763" max="10763" width="12.1640625" style="58" hidden="1"/>
    <col min="10764" max="11008" width="9.1640625" style="58" hidden="1"/>
    <col min="11009" max="11018" width="15.6640625" style="58" hidden="1"/>
    <col min="11019" max="11019" width="12.1640625" style="58" hidden="1"/>
    <col min="11020" max="11264" width="9.1640625" style="58" hidden="1"/>
    <col min="11265" max="11274" width="15.6640625" style="58" hidden="1"/>
    <col min="11275" max="11275" width="12.1640625" style="58" hidden="1"/>
    <col min="11276" max="11520" width="9.1640625" style="58" hidden="1"/>
    <col min="11521" max="11530" width="15.6640625" style="58" hidden="1"/>
    <col min="11531" max="11531" width="12.1640625" style="58" hidden="1"/>
    <col min="11532" max="11776" width="9.1640625" style="58" hidden="1"/>
    <col min="11777" max="11786" width="15.6640625" style="58" hidden="1"/>
    <col min="11787" max="11787" width="12.1640625" style="58" hidden="1"/>
    <col min="11788" max="12032" width="9.1640625" style="58" hidden="1"/>
    <col min="12033" max="12042" width="15.6640625" style="58" hidden="1"/>
    <col min="12043" max="12043" width="12.1640625" style="58" hidden="1"/>
    <col min="12044" max="12288" width="9.1640625" style="58" hidden="1"/>
    <col min="12289" max="12298" width="15.6640625" style="58" hidden="1"/>
    <col min="12299" max="12299" width="12.1640625" style="58" hidden="1"/>
    <col min="12300" max="12544" width="9.1640625" style="58" hidden="1"/>
    <col min="12545" max="12554" width="15.6640625" style="58" hidden="1"/>
    <col min="12555" max="12555" width="12.1640625" style="58" hidden="1"/>
    <col min="12556" max="12800" width="9.1640625" style="58" hidden="1"/>
    <col min="12801" max="12810" width="15.6640625" style="58" hidden="1"/>
    <col min="12811" max="12811" width="12.1640625" style="58" hidden="1"/>
    <col min="12812" max="13056" width="9.1640625" style="58" hidden="1"/>
    <col min="13057" max="13066" width="15.6640625" style="58" hidden="1"/>
    <col min="13067" max="13067" width="12.1640625" style="58" hidden="1"/>
    <col min="13068" max="13312" width="9.1640625" style="58" hidden="1"/>
    <col min="13313" max="13322" width="15.6640625" style="58" hidden="1"/>
    <col min="13323" max="13323" width="12.1640625" style="58" hidden="1"/>
    <col min="13324" max="13568" width="9.1640625" style="58" hidden="1"/>
    <col min="13569" max="13578" width="15.6640625" style="58" hidden="1"/>
    <col min="13579" max="13579" width="12.1640625" style="58" hidden="1"/>
    <col min="13580" max="13824" width="9.1640625" style="58" hidden="1"/>
    <col min="13825" max="13834" width="15.6640625" style="58" hidden="1"/>
    <col min="13835" max="13835" width="12.1640625" style="58" hidden="1"/>
    <col min="13836" max="14080" width="9.1640625" style="58" hidden="1"/>
    <col min="14081" max="14090" width="15.6640625" style="58" hidden="1"/>
    <col min="14091" max="14091" width="12.1640625" style="58" hidden="1"/>
    <col min="14092" max="14336" width="9.1640625" style="58" hidden="1"/>
    <col min="14337" max="14346" width="15.6640625" style="58" hidden="1"/>
    <col min="14347" max="14347" width="12.1640625" style="58" hidden="1"/>
    <col min="14348" max="14592" width="9.1640625" style="58" hidden="1"/>
    <col min="14593" max="14602" width="15.6640625" style="58" hidden="1"/>
    <col min="14603" max="14603" width="12.1640625" style="58" hidden="1"/>
    <col min="14604" max="14848" width="9.1640625" style="58" hidden="1"/>
    <col min="14849" max="14858" width="15.6640625" style="58" hidden="1"/>
    <col min="14859" max="14859" width="12.1640625" style="58" hidden="1"/>
    <col min="14860" max="15104" width="9.1640625" style="58" hidden="1"/>
    <col min="15105" max="15114" width="15.6640625" style="58" hidden="1"/>
    <col min="15115" max="15115" width="12.1640625" style="58" hidden="1"/>
    <col min="15116" max="15360" width="9.1640625" style="58" hidden="1"/>
    <col min="15361" max="15370" width="15.6640625" style="58" hidden="1"/>
    <col min="15371" max="15371" width="12.1640625" style="58" hidden="1"/>
    <col min="15372" max="15616" width="9.1640625" style="58" hidden="1"/>
    <col min="15617" max="15626" width="15.6640625" style="58" hidden="1"/>
    <col min="15627" max="15627" width="12.1640625" style="58" hidden="1"/>
    <col min="15628" max="15872" width="9.1640625" style="58" hidden="1"/>
    <col min="15873" max="15882" width="15.6640625" style="58" hidden="1"/>
    <col min="15883" max="15883" width="12.1640625" style="58" hidden="1"/>
    <col min="15884" max="16128" width="9.1640625" style="58" hidden="1"/>
    <col min="16129" max="16138" width="15.6640625" style="58" hidden="1"/>
    <col min="16139" max="16139" width="12.1640625" style="58" hidden="1"/>
    <col min="16140" max="16384" width="9.1640625" style="58" hidden="1"/>
  </cols>
  <sheetData>
    <row r="1" spans="1:10" ht="20" hidden="1" x14ac:dyDescent="0.2">
      <c r="A1" s="69"/>
      <c r="B1" s="70"/>
      <c r="C1" s="70" t="s">
        <v>83</v>
      </c>
      <c r="D1" s="70"/>
      <c r="E1" s="70" t="s">
        <v>84</v>
      </c>
      <c r="F1" s="70"/>
      <c r="G1" s="70" t="s">
        <v>85</v>
      </c>
      <c r="H1" s="70"/>
      <c r="I1" s="70"/>
      <c r="J1" s="70" t="s">
        <v>86</v>
      </c>
    </row>
    <row r="2" spans="1:10" ht="20" x14ac:dyDescent="0.2">
      <c r="A2" s="69"/>
      <c r="B2" s="173" t="s">
        <v>16</v>
      </c>
      <c r="C2" s="173" t="s">
        <v>17</v>
      </c>
      <c r="D2" s="173" t="s">
        <v>18</v>
      </c>
      <c r="E2" s="173" t="s">
        <v>19</v>
      </c>
      <c r="F2" s="173" t="s">
        <v>20</v>
      </c>
      <c r="G2" s="173" t="s">
        <v>21</v>
      </c>
      <c r="H2" s="173" t="s">
        <v>22</v>
      </c>
      <c r="I2" s="173" t="s">
        <v>23</v>
      </c>
      <c r="J2" s="173" t="s">
        <v>24</v>
      </c>
    </row>
    <row r="3" spans="1:10" ht="20" x14ac:dyDescent="0.2">
      <c r="A3" s="60">
        <v>100</v>
      </c>
      <c r="B3" s="61">
        <v>5.2083333333333333E-4</v>
      </c>
      <c r="C3" s="62">
        <v>4.8611111111111104E-4</v>
      </c>
      <c r="D3" s="62">
        <v>4.6296296296296293E-4</v>
      </c>
      <c r="E3" s="62">
        <v>4.1666666666666669E-4</v>
      </c>
      <c r="F3" s="62">
        <v>3.8194444444444446E-4</v>
      </c>
      <c r="G3" s="62">
        <v>3.4722222222222224E-4</v>
      </c>
      <c r="H3" s="62">
        <v>3.2407407407407406E-4</v>
      </c>
      <c r="I3" s="62">
        <v>3.0092592592592595E-4</v>
      </c>
      <c r="J3" s="62">
        <v>2.7777777777777778E-4</v>
      </c>
    </row>
    <row r="4" spans="1:10" ht="20" x14ac:dyDescent="0.2">
      <c r="A4" s="63">
        <v>200</v>
      </c>
      <c r="B4" s="64">
        <v>1.0416666666666667E-3</v>
      </c>
      <c r="C4" s="65">
        <v>9.7222222222222209E-4</v>
      </c>
      <c r="D4" s="65">
        <v>9.2592592592592585E-4</v>
      </c>
      <c r="E4" s="65">
        <v>8.3333333333333339E-4</v>
      </c>
      <c r="F4" s="65">
        <v>7.6388888888888893E-4</v>
      </c>
      <c r="G4" s="65">
        <v>6.9444444444444447E-4</v>
      </c>
      <c r="H4" s="65">
        <v>6.4814814814814813E-4</v>
      </c>
      <c r="I4" s="65">
        <v>6.018518518518519E-4</v>
      </c>
      <c r="J4" s="65">
        <v>5.5555555555555556E-4</v>
      </c>
    </row>
    <row r="5" spans="1:10" ht="20" x14ac:dyDescent="0.2">
      <c r="A5" s="60">
        <v>300</v>
      </c>
      <c r="B5" s="61">
        <v>1.5625000000000001E-3</v>
      </c>
      <c r="C5" s="62">
        <v>1.4583333333333299E-3</v>
      </c>
      <c r="D5" s="62">
        <v>1.3888888888888889E-3</v>
      </c>
      <c r="E5" s="62">
        <v>1.25E-3</v>
      </c>
      <c r="F5" s="62">
        <v>1.1458333333333301E-3</v>
      </c>
      <c r="G5" s="62">
        <v>1.0416666666666699E-3</v>
      </c>
      <c r="H5" s="62">
        <v>9.7222222222222198E-4</v>
      </c>
      <c r="I5" s="62">
        <v>9.0277777777777795E-4</v>
      </c>
      <c r="J5" s="62">
        <v>8.3333333333333404E-4</v>
      </c>
    </row>
    <row r="6" spans="1:10" ht="20" x14ac:dyDescent="0.2">
      <c r="A6" s="63">
        <v>400</v>
      </c>
      <c r="B6" s="64">
        <v>2.0833333333333298E-3</v>
      </c>
      <c r="C6" s="65">
        <v>1.9444444444444401E-3</v>
      </c>
      <c r="D6" s="65">
        <v>1.8518518518518517E-3</v>
      </c>
      <c r="E6" s="65">
        <v>1.66666666666667E-3</v>
      </c>
      <c r="F6" s="65">
        <v>1.5277777777777701E-3</v>
      </c>
      <c r="G6" s="65">
        <v>1.38888888888889E-3</v>
      </c>
      <c r="H6" s="65">
        <v>1.2962962962962999E-3</v>
      </c>
      <c r="I6" s="65">
        <v>1.2037037037037001E-3</v>
      </c>
      <c r="J6" s="65">
        <v>1.11111111111111E-3</v>
      </c>
    </row>
    <row r="7" spans="1:10" ht="20" x14ac:dyDescent="0.2">
      <c r="A7" s="60">
        <v>500</v>
      </c>
      <c r="B7" s="61">
        <v>2.60416666666666E-3</v>
      </c>
      <c r="C7" s="62">
        <v>2.43055555555555E-3</v>
      </c>
      <c r="D7" s="62">
        <v>2.3148148148148151E-3</v>
      </c>
      <c r="E7" s="62">
        <v>2.0833333333333398E-3</v>
      </c>
      <c r="F7" s="62">
        <v>1.90972222222222E-3</v>
      </c>
      <c r="G7" s="62">
        <v>1.7361111111111099E-3</v>
      </c>
      <c r="H7" s="62">
        <v>1.6203703703703701E-3</v>
      </c>
      <c r="I7" s="62">
        <v>1.5046296296296301E-3</v>
      </c>
      <c r="J7" s="62">
        <v>1.38888888888889E-3</v>
      </c>
    </row>
    <row r="8" spans="1:10" ht="20" x14ac:dyDescent="0.2">
      <c r="A8" s="63">
        <v>600</v>
      </c>
      <c r="B8" s="64">
        <v>3.1250000000000002E-3</v>
      </c>
      <c r="C8" s="65">
        <v>2.9166666666666698E-3</v>
      </c>
      <c r="D8" s="65">
        <v>2.7777777777777701E-3</v>
      </c>
      <c r="E8" s="65">
        <v>2.5000000000000001E-3</v>
      </c>
      <c r="F8" s="65">
        <v>2.2916666666666602E-3</v>
      </c>
      <c r="G8" s="65">
        <v>2.0833333333333298E-3</v>
      </c>
      <c r="H8" s="65">
        <v>1.9444444444444401E-3</v>
      </c>
      <c r="I8" s="65">
        <v>1.80555555555556E-3</v>
      </c>
      <c r="J8" s="65">
        <v>1.66666666666667E-3</v>
      </c>
    </row>
    <row r="9" spans="1:10" ht="20" x14ac:dyDescent="0.2">
      <c r="A9" s="60">
        <v>700</v>
      </c>
      <c r="B9" s="61">
        <v>3.6458333333333299E-3</v>
      </c>
      <c r="C9" s="62">
        <v>3.4027777777777802E-3</v>
      </c>
      <c r="D9" s="62">
        <v>3.2407407407407402E-3</v>
      </c>
      <c r="E9" s="62">
        <v>2.9166666666666698E-3</v>
      </c>
      <c r="F9" s="62">
        <v>2.6736111111111101E-3</v>
      </c>
      <c r="G9" s="62">
        <v>2.43055555555555E-3</v>
      </c>
      <c r="H9" s="62">
        <v>2.26851851851851E-3</v>
      </c>
      <c r="I9" s="62">
        <v>2.10648148148149E-3</v>
      </c>
      <c r="J9" s="62">
        <v>1.94444444444445E-3</v>
      </c>
    </row>
    <row r="10" spans="1:10" ht="20" x14ac:dyDescent="0.2">
      <c r="A10" s="63">
        <v>800</v>
      </c>
      <c r="B10" s="64">
        <v>4.1666666666666597E-3</v>
      </c>
      <c r="C10" s="65">
        <v>3.8888888888888901E-3</v>
      </c>
      <c r="D10" s="65">
        <v>3.7037037037036999E-3</v>
      </c>
      <c r="E10" s="65">
        <v>3.3333333333333401E-3</v>
      </c>
      <c r="F10" s="65">
        <v>3.0555555555555501E-3</v>
      </c>
      <c r="G10" s="65">
        <v>2.7777777777777801E-3</v>
      </c>
      <c r="H10" s="65">
        <v>2.5925925925925899E-3</v>
      </c>
      <c r="I10" s="65">
        <v>2.4074074074074102E-3</v>
      </c>
      <c r="J10" s="65">
        <v>2.2222222222222201E-3</v>
      </c>
    </row>
    <row r="11" spans="1:10" ht="20" x14ac:dyDescent="0.2">
      <c r="A11" s="60">
        <v>900</v>
      </c>
      <c r="B11" s="61">
        <v>4.6874999999999998E-3</v>
      </c>
      <c r="C11" s="62">
        <v>4.3750000000000004E-3</v>
      </c>
      <c r="D11" s="62">
        <v>4.1666666666666597E-3</v>
      </c>
      <c r="E11" s="62">
        <v>3.7499999999999999E-3</v>
      </c>
      <c r="F11" s="62">
        <v>3.4375E-3</v>
      </c>
      <c r="G11" s="62">
        <v>3.1250000000000002E-3</v>
      </c>
      <c r="H11" s="62">
        <v>2.9166666666666599E-3</v>
      </c>
      <c r="I11" s="62">
        <v>2.7083333333333399E-3</v>
      </c>
      <c r="J11" s="62">
        <v>2.5000000000000001E-3</v>
      </c>
    </row>
    <row r="12" spans="1:10" ht="20" x14ac:dyDescent="0.2">
      <c r="A12" s="63">
        <v>1000</v>
      </c>
      <c r="B12" s="64">
        <v>5.2083333333333296E-3</v>
      </c>
      <c r="C12" s="65">
        <v>4.8611111111111103E-3</v>
      </c>
      <c r="D12" s="65">
        <v>4.6296296296296302E-3</v>
      </c>
      <c r="E12" s="65">
        <v>4.1666666666666701E-3</v>
      </c>
      <c r="F12" s="65">
        <v>3.81944444444444E-3</v>
      </c>
      <c r="G12" s="65">
        <v>3.4722222222222199E-3</v>
      </c>
      <c r="H12" s="65">
        <v>3.2407407407407402E-3</v>
      </c>
      <c r="I12" s="65">
        <v>3.0092592592592601E-3</v>
      </c>
      <c r="J12" s="65">
        <v>2.7777777777777801E-3</v>
      </c>
    </row>
    <row r="13" spans="1:10" ht="20" x14ac:dyDescent="0.2">
      <c r="A13" s="60">
        <v>1100</v>
      </c>
      <c r="B13" s="61">
        <v>5.7291666666666602E-3</v>
      </c>
      <c r="C13" s="62">
        <v>5.3472222222222202E-3</v>
      </c>
      <c r="D13" s="62">
        <v>5.0925925925925904E-3</v>
      </c>
      <c r="E13" s="62">
        <v>4.5833333333333403E-3</v>
      </c>
      <c r="F13" s="62">
        <v>4.2013888888888804E-3</v>
      </c>
      <c r="G13" s="62">
        <v>3.81944444444444E-3</v>
      </c>
      <c r="H13" s="62">
        <v>3.5648148148148102E-3</v>
      </c>
      <c r="I13" s="62">
        <v>3.3101851851851899E-3</v>
      </c>
      <c r="J13" s="62">
        <v>3.0555555555555601E-3</v>
      </c>
    </row>
    <row r="14" spans="1:10" ht="20" x14ac:dyDescent="0.2">
      <c r="A14" s="63">
        <v>1200</v>
      </c>
      <c r="B14" s="64">
        <v>6.2500000000000003E-3</v>
      </c>
      <c r="C14" s="65">
        <v>5.8333333333333301E-3</v>
      </c>
      <c r="D14" s="65">
        <v>5.5555555555555497E-3</v>
      </c>
      <c r="E14" s="65">
        <v>5.0000000000000001E-3</v>
      </c>
      <c r="F14" s="65">
        <v>4.5833333333333299E-3</v>
      </c>
      <c r="G14" s="65">
        <v>4.1666666666666597E-3</v>
      </c>
      <c r="H14" s="65">
        <v>3.8888888888888801E-3</v>
      </c>
      <c r="I14" s="65">
        <v>3.6111111111111201E-3</v>
      </c>
      <c r="J14" s="65">
        <v>3.3333333333333401E-3</v>
      </c>
    </row>
    <row r="15" spans="1:10" ht="20" x14ac:dyDescent="0.2">
      <c r="A15" s="60">
        <v>1300</v>
      </c>
      <c r="B15" s="61">
        <v>6.7708333333333301E-3</v>
      </c>
      <c r="C15" s="62">
        <v>6.31944444444444E-3</v>
      </c>
      <c r="D15" s="62">
        <v>6.0185185185185099E-3</v>
      </c>
      <c r="E15" s="62">
        <v>5.4166666666666703E-3</v>
      </c>
      <c r="F15" s="62">
        <v>4.9652777777777699E-3</v>
      </c>
      <c r="G15" s="62">
        <v>4.5138888888888902E-3</v>
      </c>
      <c r="H15" s="62">
        <v>4.21296296296296E-3</v>
      </c>
      <c r="I15" s="62">
        <v>3.9120370370370403E-3</v>
      </c>
      <c r="J15" s="62">
        <v>3.6111111111111101E-3</v>
      </c>
    </row>
    <row r="16" spans="1:10" ht="20" x14ac:dyDescent="0.2">
      <c r="A16" s="63">
        <v>1400</v>
      </c>
      <c r="B16" s="64">
        <v>7.2916666666666598E-3</v>
      </c>
      <c r="C16" s="65">
        <v>6.8055555555555499E-3</v>
      </c>
      <c r="D16" s="65">
        <v>6.4814814814814804E-3</v>
      </c>
      <c r="E16" s="65">
        <v>5.8333333333333397E-3</v>
      </c>
      <c r="F16" s="65">
        <v>5.3472222222222202E-3</v>
      </c>
      <c r="G16" s="65">
        <v>4.8611111111111103E-3</v>
      </c>
      <c r="H16" s="65">
        <v>4.5370370370370304E-3</v>
      </c>
      <c r="I16" s="65">
        <v>4.2129629629629704E-3</v>
      </c>
      <c r="J16" s="65">
        <v>3.8888888888888901E-3</v>
      </c>
    </row>
    <row r="17" spans="1:10" ht="20" x14ac:dyDescent="0.2">
      <c r="A17" s="60">
        <v>1500</v>
      </c>
      <c r="B17" s="61">
        <v>7.8125E-3</v>
      </c>
      <c r="C17" s="62">
        <v>7.2916666666666598E-3</v>
      </c>
      <c r="D17" s="62">
        <v>6.9444444444444397E-3</v>
      </c>
      <c r="E17" s="62">
        <v>6.2500000000000003E-3</v>
      </c>
      <c r="F17" s="62">
        <v>5.7291666666666602E-3</v>
      </c>
      <c r="G17" s="62">
        <v>5.2083333333333296E-3</v>
      </c>
      <c r="H17" s="62">
        <v>4.8611111111111103E-3</v>
      </c>
      <c r="I17" s="62">
        <v>4.5138888888888902E-3</v>
      </c>
      <c r="J17" s="62">
        <v>4.1666666666666701E-3</v>
      </c>
    </row>
    <row r="18" spans="1:10" ht="20" x14ac:dyDescent="0.2">
      <c r="A18" s="63">
        <v>1600</v>
      </c>
      <c r="B18" s="64">
        <v>8.3333333333333297E-3</v>
      </c>
      <c r="C18" s="65">
        <v>7.7777777777777802E-3</v>
      </c>
      <c r="D18" s="65">
        <v>7.4074074074073999E-3</v>
      </c>
      <c r="E18" s="65">
        <v>6.6666666666666697E-3</v>
      </c>
      <c r="F18" s="65">
        <v>6.1111111111111097E-3</v>
      </c>
      <c r="G18" s="65">
        <v>5.5555555555555497E-3</v>
      </c>
      <c r="H18" s="65">
        <v>5.1851851851851798E-3</v>
      </c>
      <c r="I18" s="65">
        <v>4.8148148148148204E-3</v>
      </c>
      <c r="J18" s="65">
        <v>4.4444444444444496E-3</v>
      </c>
    </row>
    <row r="19" spans="1:10" ht="20" x14ac:dyDescent="0.2">
      <c r="A19" s="60">
        <v>1700</v>
      </c>
      <c r="B19" s="61">
        <v>8.8541666666666595E-3</v>
      </c>
      <c r="C19" s="62">
        <v>8.2638888888888901E-3</v>
      </c>
      <c r="D19" s="62">
        <v>7.8703703703703696E-3</v>
      </c>
      <c r="E19" s="62">
        <v>7.0833333333333399E-3</v>
      </c>
      <c r="F19" s="62">
        <v>6.4930555555555497E-3</v>
      </c>
      <c r="G19" s="62">
        <v>5.9027777777777802E-3</v>
      </c>
      <c r="H19" s="62">
        <v>5.5092592592592598E-3</v>
      </c>
      <c r="I19" s="62">
        <v>5.1157407407407497E-3</v>
      </c>
      <c r="J19" s="62">
        <v>4.7222222222222197E-3</v>
      </c>
    </row>
    <row r="20" spans="1:10" ht="20" x14ac:dyDescent="0.2">
      <c r="A20" s="63">
        <v>1800</v>
      </c>
      <c r="B20" s="64">
        <v>9.3749999999999997E-3</v>
      </c>
      <c r="C20" s="65">
        <v>8.7500000000000008E-3</v>
      </c>
      <c r="D20" s="65">
        <v>8.3333333333333297E-3</v>
      </c>
      <c r="E20" s="65">
        <v>7.4999999999999997E-3</v>
      </c>
      <c r="F20" s="65">
        <v>6.875E-3</v>
      </c>
      <c r="G20" s="65">
        <v>6.2500000000000003E-3</v>
      </c>
      <c r="H20" s="65">
        <v>5.8333333333333301E-3</v>
      </c>
      <c r="I20" s="65">
        <v>5.4166666666666703E-3</v>
      </c>
      <c r="J20" s="65">
        <v>5.0000000000000001E-3</v>
      </c>
    </row>
    <row r="21" spans="1:10" ht="20" x14ac:dyDescent="0.2">
      <c r="A21" s="60">
        <v>1900</v>
      </c>
      <c r="B21" s="61">
        <v>9.8958333333333294E-3</v>
      </c>
      <c r="C21" s="62">
        <v>9.2361111111111099E-3</v>
      </c>
      <c r="D21" s="62">
        <v>8.7962962962962899E-3</v>
      </c>
      <c r="E21" s="62">
        <v>7.9166666666666708E-3</v>
      </c>
      <c r="F21" s="62">
        <v>7.25694444444444E-3</v>
      </c>
      <c r="G21" s="62">
        <v>6.5972222222222196E-3</v>
      </c>
      <c r="H21" s="62">
        <v>6.1574074074073996E-3</v>
      </c>
      <c r="I21" s="62">
        <v>5.7175925925925996E-3</v>
      </c>
      <c r="J21" s="62">
        <v>5.2777777777777797E-3</v>
      </c>
    </row>
    <row r="22" spans="1:10" ht="20" x14ac:dyDescent="0.2">
      <c r="A22" s="71">
        <v>2000</v>
      </c>
      <c r="B22" s="72">
        <v>1.0416666666666701E-2</v>
      </c>
      <c r="C22" s="73">
        <v>9.7222222222222206E-3</v>
      </c>
      <c r="D22" s="73">
        <v>9.2592592592592605E-3</v>
      </c>
      <c r="E22" s="73">
        <v>8.3333333333333402E-3</v>
      </c>
      <c r="F22" s="73">
        <v>7.6388888888888904E-3</v>
      </c>
      <c r="G22" s="73">
        <v>6.9444444444444397E-3</v>
      </c>
      <c r="H22" s="73">
        <v>6.4814814814814804E-3</v>
      </c>
      <c r="I22" s="73">
        <v>6.0185185185185203E-3</v>
      </c>
      <c r="J22" s="73">
        <v>5.5555555555555601E-3</v>
      </c>
    </row>
    <row r="23" spans="1:10" ht="20" x14ac:dyDescent="0.2">
      <c r="A23" s="60">
        <v>2100</v>
      </c>
      <c r="B23" s="61">
        <v>1.0937499999999999E-2</v>
      </c>
      <c r="C23" s="62">
        <v>1.02083333333333E-2</v>
      </c>
      <c r="D23" s="62">
        <v>9.7222222222222206E-3</v>
      </c>
      <c r="E23" s="62">
        <v>8.7500000000000008E-3</v>
      </c>
      <c r="F23" s="62">
        <v>8.0208333333333295E-3</v>
      </c>
      <c r="G23" s="62">
        <v>7.2916666666666598E-3</v>
      </c>
      <c r="H23" s="62">
        <v>6.8055555555555499E-3</v>
      </c>
      <c r="I23" s="62">
        <v>6.3194444444444496E-3</v>
      </c>
      <c r="J23" s="62">
        <v>5.8333333333333397E-3</v>
      </c>
    </row>
    <row r="24" spans="1:10" ht="20" x14ac:dyDescent="0.2">
      <c r="A24" s="63">
        <v>2200</v>
      </c>
      <c r="B24" s="64">
        <v>1.14583333333333E-2</v>
      </c>
      <c r="C24" s="65">
        <v>1.0694444444444401E-2</v>
      </c>
      <c r="D24" s="65">
        <v>1.01851851851852E-2</v>
      </c>
      <c r="E24" s="65">
        <v>9.1666666666666702E-3</v>
      </c>
      <c r="F24" s="65">
        <v>8.4027777777777694E-3</v>
      </c>
      <c r="G24" s="65">
        <v>7.6388888888888904E-3</v>
      </c>
      <c r="H24" s="65">
        <v>7.1296296296296299E-3</v>
      </c>
      <c r="I24" s="65">
        <v>6.6203703703703798E-3</v>
      </c>
      <c r="J24" s="65">
        <v>6.1111111111111097E-3</v>
      </c>
    </row>
    <row r="25" spans="1:10" ht="20" x14ac:dyDescent="0.2">
      <c r="A25" s="60">
        <v>2300</v>
      </c>
      <c r="B25" s="61">
        <v>1.19791666666666E-2</v>
      </c>
      <c r="C25" s="62">
        <v>1.1180555555555499E-2</v>
      </c>
      <c r="D25" s="62">
        <v>1.06481481481482E-2</v>
      </c>
      <c r="E25" s="62">
        <v>9.5833333333333395E-3</v>
      </c>
      <c r="F25" s="62">
        <v>8.7847222222222302E-3</v>
      </c>
      <c r="G25" s="62">
        <v>7.9861111111111105E-3</v>
      </c>
      <c r="H25" s="62">
        <v>7.4537037037037002E-3</v>
      </c>
      <c r="I25" s="62">
        <v>6.9212962962963004E-3</v>
      </c>
      <c r="J25" s="62">
        <v>6.3888888888888901E-3</v>
      </c>
    </row>
    <row r="26" spans="1:10" ht="20" x14ac:dyDescent="0.2">
      <c r="A26" s="63">
        <v>2400</v>
      </c>
      <c r="B26" s="64">
        <v>1.2500000000000001E-2</v>
      </c>
      <c r="C26" s="65">
        <v>1.16666666666667E-2</v>
      </c>
      <c r="D26" s="65">
        <v>1.1111111111111099E-2</v>
      </c>
      <c r="E26" s="65">
        <v>0.01</v>
      </c>
      <c r="F26" s="65">
        <v>9.1666666666666598E-3</v>
      </c>
      <c r="G26" s="65">
        <v>8.3333333333333297E-3</v>
      </c>
      <c r="H26" s="65">
        <v>7.7777777777777697E-3</v>
      </c>
      <c r="I26" s="65">
        <v>7.2222222222222297E-3</v>
      </c>
      <c r="J26" s="65">
        <v>6.6666666666666697E-3</v>
      </c>
    </row>
    <row r="27" spans="1:10" ht="20" x14ac:dyDescent="0.2">
      <c r="A27" s="60">
        <v>2500</v>
      </c>
      <c r="B27" s="61">
        <v>1.3020833333333299E-2</v>
      </c>
      <c r="C27" s="62">
        <v>1.2152777777777801E-2</v>
      </c>
      <c r="D27" s="62">
        <v>1.1574074074074099E-2</v>
      </c>
      <c r="E27" s="62">
        <v>1.0416666666666701E-2</v>
      </c>
      <c r="F27" s="62">
        <v>9.5486111111111206E-3</v>
      </c>
      <c r="G27" s="62">
        <v>8.6805555555555507E-3</v>
      </c>
      <c r="H27" s="62">
        <v>8.1018518518518497E-3</v>
      </c>
      <c r="I27" s="62">
        <v>7.5231481481481503E-3</v>
      </c>
      <c r="J27" s="62">
        <v>6.9444444444444501E-3</v>
      </c>
    </row>
    <row r="28" spans="1:10" ht="20" x14ac:dyDescent="0.2">
      <c r="A28" s="63">
        <v>2600</v>
      </c>
      <c r="B28" s="64">
        <v>1.3541666666666599E-2</v>
      </c>
      <c r="C28" s="65">
        <v>1.2638888888888899E-2</v>
      </c>
      <c r="D28" s="65">
        <v>1.20370370370371E-2</v>
      </c>
      <c r="E28" s="65">
        <v>1.08333333333334E-2</v>
      </c>
      <c r="F28" s="65">
        <v>9.9305555555555605E-3</v>
      </c>
      <c r="G28" s="65">
        <v>9.0277777777777804E-3</v>
      </c>
      <c r="H28" s="65">
        <v>8.42592592592592E-3</v>
      </c>
      <c r="I28" s="65">
        <v>7.8240740740740805E-3</v>
      </c>
      <c r="J28" s="65">
        <v>7.2222222222222202E-3</v>
      </c>
    </row>
    <row r="29" spans="1:10" ht="20" x14ac:dyDescent="0.2">
      <c r="A29" s="66">
        <v>2700</v>
      </c>
      <c r="B29" s="67">
        <v>1.40625E-2</v>
      </c>
      <c r="C29" s="68">
        <v>1.3125E-2</v>
      </c>
      <c r="D29" s="68">
        <v>1.2500000000000001E-2</v>
      </c>
      <c r="E29" s="68">
        <v>1.125E-2</v>
      </c>
      <c r="F29" s="68">
        <v>1.03125E-2</v>
      </c>
      <c r="G29" s="68">
        <v>9.3749999999999997E-3</v>
      </c>
      <c r="H29" s="68">
        <v>8.7500000000000008E-3</v>
      </c>
      <c r="I29" s="68">
        <v>8.1250000000000107E-3</v>
      </c>
      <c r="J29" s="68">
        <v>7.4999999999999997E-3</v>
      </c>
    </row>
    <row r="30" spans="1:10" ht="20" x14ac:dyDescent="0.2">
      <c r="A30" s="63">
        <v>2800</v>
      </c>
      <c r="B30" s="64">
        <v>1.4583333333333301E-2</v>
      </c>
      <c r="C30" s="65">
        <v>1.36111111111111E-2</v>
      </c>
      <c r="D30" s="65">
        <v>1.2962962962963001E-2</v>
      </c>
      <c r="E30" s="65">
        <v>1.16666666666667E-2</v>
      </c>
      <c r="F30" s="65">
        <v>1.0694444444444401E-2</v>
      </c>
      <c r="G30" s="65">
        <v>9.7222222222222206E-3</v>
      </c>
      <c r="H30" s="65">
        <v>9.0740740740740695E-3</v>
      </c>
      <c r="I30" s="65">
        <v>8.4259259259259305E-3</v>
      </c>
      <c r="J30" s="65">
        <v>7.7777777777777802E-3</v>
      </c>
    </row>
    <row r="31" spans="1:10" ht="20" x14ac:dyDescent="0.2">
      <c r="A31" s="66">
        <v>2900</v>
      </c>
      <c r="B31" s="67">
        <v>1.5104166666666601E-2</v>
      </c>
      <c r="C31" s="68">
        <v>1.40972222222222E-2</v>
      </c>
      <c r="D31" s="68">
        <v>1.3425925925926001E-2</v>
      </c>
      <c r="E31" s="68">
        <v>1.2083333333333401E-2</v>
      </c>
      <c r="F31" s="68">
        <v>1.1076388888888801E-2</v>
      </c>
      <c r="G31" s="68">
        <v>1.00694444444444E-2</v>
      </c>
      <c r="H31" s="68">
        <v>9.3981481481481399E-3</v>
      </c>
      <c r="I31" s="68">
        <v>8.7268518518518606E-3</v>
      </c>
      <c r="J31" s="68">
        <v>8.0555555555555606E-3</v>
      </c>
    </row>
    <row r="32" spans="1:10" ht="20" x14ac:dyDescent="0.2">
      <c r="A32" s="63">
        <v>3000</v>
      </c>
      <c r="B32" s="64">
        <v>1.5625E-2</v>
      </c>
      <c r="C32" s="65">
        <v>1.4583333333333301E-2</v>
      </c>
      <c r="D32" s="65">
        <v>1.38888888888889E-2</v>
      </c>
      <c r="E32" s="65">
        <v>1.2500000000000001E-2</v>
      </c>
      <c r="F32" s="65">
        <v>1.14583333333333E-2</v>
      </c>
      <c r="G32" s="65">
        <v>1.04166666666666E-2</v>
      </c>
      <c r="H32" s="65">
        <v>9.7222222222222206E-3</v>
      </c>
      <c r="I32" s="65">
        <v>9.0277777777777804E-3</v>
      </c>
      <c r="J32" s="65">
        <v>8.3333333333333402E-3</v>
      </c>
    </row>
    <row r="33" spans="1:10" ht="20" x14ac:dyDescent="0.2">
      <c r="A33" s="66">
        <v>3100</v>
      </c>
      <c r="B33" s="67">
        <v>1.61458333333333E-2</v>
      </c>
      <c r="C33" s="68">
        <v>1.5069444444444399E-2</v>
      </c>
      <c r="D33" s="68">
        <v>1.43518518518519E-2</v>
      </c>
      <c r="E33" s="68">
        <v>1.29166666666667E-2</v>
      </c>
      <c r="F33" s="68">
        <v>1.18402777777777E-2</v>
      </c>
      <c r="G33" s="68">
        <v>1.0763888888888899E-2</v>
      </c>
      <c r="H33" s="68">
        <v>1.00462962962963E-2</v>
      </c>
      <c r="I33" s="68">
        <v>9.3287037037037106E-3</v>
      </c>
      <c r="J33" s="68">
        <v>8.6111111111111093E-3</v>
      </c>
    </row>
    <row r="34" spans="1:10" ht="20" x14ac:dyDescent="0.2">
      <c r="A34" s="63">
        <v>3200</v>
      </c>
      <c r="B34" s="64">
        <v>1.6666666666666601E-2</v>
      </c>
      <c r="C34" s="65">
        <v>1.55555555555555E-2</v>
      </c>
      <c r="D34" s="65">
        <v>1.48148148148149E-2</v>
      </c>
      <c r="E34" s="65">
        <v>1.33333333333334E-2</v>
      </c>
      <c r="F34" s="65">
        <v>1.22222222222222E-2</v>
      </c>
      <c r="G34" s="65">
        <v>1.1111111111111099E-2</v>
      </c>
      <c r="H34" s="65">
        <v>1.03703703703704E-2</v>
      </c>
      <c r="I34" s="65">
        <v>9.6296296296296303E-3</v>
      </c>
      <c r="J34" s="65">
        <v>8.8888888888888906E-3</v>
      </c>
    </row>
    <row r="35" spans="1:10" ht="20" x14ac:dyDescent="0.2">
      <c r="A35" s="66">
        <v>3300</v>
      </c>
      <c r="B35" s="67">
        <v>1.7187500000000001E-2</v>
      </c>
      <c r="C35" s="68">
        <v>1.6041666666666701E-2</v>
      </c>
      <c r="D35" s="68">
        <v>1.52777777777778E-2</v>
      </c>
      <c r="E35" s="68">
        <v>1.375E-2</v>
      </c>
      <c r="F35" s="68">
        <v>1.26041666666666E-2</v>
      </c>
      <c r="G35" s="68">
        <v>1.14583333333333E-2</v>
      </c>
      <c r="H35" s="68">
        <v>1.0694444444444499E-2</v>
      </c>
      <c r="I35" s="68">
        <v>9.9305555555555605E-3</v>
      </c>
      <c r="J35" s="68">
        <v>9.1666666666666702E-3</v>
      </c>
    </row>
    <row r="36" spans="1:10" ht="20" x14ac:dyDescent="0.2">
      <c r="A36" s="63">
        <v>3400</v>
      </c>
      <c r="B36" s="64">
        <v>1.7708333333333302E-2</v>
      </c>
      <c r="C36" s="65">
        <v>1.6527777777777801E-2</v>
      </c>
      <c r="D36" s="65">
        <v>1.5740740740740802E-2</v>
      </c>
      <c r="E36" s="65">
        <v>1.4166666666666701E-2</v>
      </c>
      <c r="F36" s="65">
        <v>1.2986111111111099E-2</v>
      </c>
      <c r="G36" s="65">
        <v>1.18055555555555E-2</v>
      </c>
      <c r="H36" s="65">
        <v>1.10185185185185E-2</v>
      </c>
      <c r="I36" s="65">
        <v>1.0231481481481499E-2</v>
      </c>
      <c r="J36" s="65">
        <v>9.4444444444444497E-3</v>
      </c>
    </row>
    <row r="37" spans="1:10" ht="20" x14ac:dyDescent="0.2">
      <c r="A37" s="66">
        <v>3500</v>
      </c>
      <c r="B37" s="67">
        <v>1.8229166666666598E-2</v>
      </c>
      <c r="C37" s="68">
        <v>1.7013888888888901E-2</v>
      </c>
      <c r="D37" s="68">
        <v>1.6203703703703699E-2</v>
      </c>
      <c r="E37" s="68">
        <v>1.4583333333333399E-2</v>
      </c>
      <c r="F37" s="68">
        <v>1.3368055555555499E-2</v>
      </c>
      <c r="G37" s="68">
        <v>1.2152777777777801E-2</v>
      </c>
      <c r="H37" s="68">
        <v>1.13425925925926E-2</v>
      </c>
      <c r="I37" s="68">
        <v>1.05324074074074E-2</v>
      </c>
      <c r="J37" s="68">
        <v>9.7222222222222206E-3</v>
      </c>
    </row>
    <row r="38" spans="1:10" ht="20" x14ac:dyDescent="0.2">
      <c r="A38" s="63">
        <v>3600</v>
      </c>
      <c r="B38" s="64">
        <v>1.8749999999999999E-2</v>
      </c>
      <c r="C38" s="65">
        <v>1.7500000000000002E-2</v>
      </c>
      <c r="D38" s="65">
        <v>1.6666666666666701E-2</v>
      </c>
      <c r="E38" s="65">
        <v>1.4999999999999999E-2</v>
      </c>
      <c r="F38" s="65">
        <v>1.375E-2</v>
      </c>
      <c r="G38" s="65">
        <v>1.2500000000000001E-2</v>
      </c>
      <c r="H38" s="65">
        <v>1.16666666666667E-2</v>
      </c>
      <c r="I38" s="65">
        <v>1.0833333333333301E-2</v>
      </c>
      <c r="J38" s="65">
        <v>0.01</v>
      </c>
    </row>
    <row r="39" spans="1:10" ht="20" x14ac:dyDescent="0.2">
      <c r="A39" s="66">
        <v>3700</v>
      </c>
      <c r="B39" s="67">
        <v>1.92708333333333E-2</v>
      </c>
      <c r="C39" s="68">
        <v>1.7986111111111099E-2</v>
      </c>
      <c r="D39" s="68">
        <v>1.7129629629629699E-2</v>
      </c>
      <c r="E39" s="68">
        <v>1.54166666666667E-2</v>
      </c>
      <c r="F39" s="68">
        <v>1.41319444444444E-2</v>
      </c>
      <c r="G39" s="68">
        <v>1.2847222222222201E-2</v>
      </c>
      <c r="H39" s="68">
        <v>1.19907407407408E-2</v>
      </c>
      <c r="I39" s="68">
        <v>1.11342592592592E-2</v>
      </c>
      <c r="J39" s="68">
        <v>1.0277777777777801E-2</v>
      </c>
    </row>
    <row r="40" spans="1:10" ht="20" x14ac:dyDescent="0.2">
      <c r="A40" s="63">
        <v>3800</v>
      </c>
      <c r="B40" s="64">
        <v>1.97916666666666E-2</v>
      </c>
      <c r="C40" s="65">
        <v>1.8472222222222199E-2</v>
      </c>
      <c r="D40" s="65">
        <v>1.7592592592592601E-2</v>
      </c>
      <c r="E40" s="65">
        <v>1.5833333333333401E-2</v>
      </c>
      <c r="F40" s="65">
        <v>1.45138888888888E-2</v>
      </c>
      <c r="G40" s="65">
        <v>1.3194444444444399E-2</v>
      </c>
      <c r="H40" s="65">
        <v>1.2314814814814799E-2</v>
      </c>
      <c r="I40" s="65">
        <v>1.1435185185185199E-2</v>
      </c>
      <c r="J40" s="65">
        <v>1.0555555555555599E-2</v>
      </c>
    </row>
    <row r="41" spans="1:10" ht="20" x14ac:dyDescent="0.2">
      <c r="A41" s="66">
        <v>3900</v>
      </c>
      <c r="B41" s="67">
        <v>2.0312500000000001E-2</v>
      </c>
      <c r="C41" s="68">
        <v>1.8958333333333299E-2</v>
      </c>
      <c r="D41" s="68">
        <v>1.8055555555555599E-2</v>
      </c>
      <c r="E41" s="68">
        <v>1.6250000000000001E-2</v>
      </c>
      <c r="F41" s="68">
        <v>1.4895833333333299E-2</v>
      </c>
      <c r="G41" s="68">
        <v>1.3541666666666599E-2</v>
      </c>
      <c r="H41" s="68">
        <v>1.2638888888888899E-2</v>
      </c>
      <c r="I41" s="68">
        <v>1.17361111111111E-2</v>
      </c>
      <c r="J41" s="68">
        <v>1.08333333333334E-2</v>
      </c>
    </row>
    <row r="42" spans="1:10" ht="20" x14ac:dyDescent="0.2">
      <c r="A42" s="71">
        <v>4000</v>
      </c>
      <c r="B42" s="72">
        <v>2.0833333333333301E-2</v>
      </c>
      <c r="C42" s="73">
        <v>1.94444444444444E-2</v>
      </c>
      <c r="D42" s="73">
        <v>1.8518518518518601E-2</v>
      </c>
      <c r="E42" s="73">
        <v>1.6666666666666701E-2</v>
      </c>
      <c r="F42" s="73">
        <v>1.5277777777777699E-2</v>
      </c>
      <c r="G42" s="73">
        <v>1.38888888888889E-2</v>
      </c>
      <c r="H42" s="73">
        <v>1.2962962962963001E-2</v>
      </c>
      <c r="I42" s="73">
        <v>1.2037037037037001E-2</v>
      </c>
      <c r="J42" s="73">
        <v>1.1111111111111099E-2</v>
      </c>
    </row>
    <row r="43" spans="1:10" ht="20" x14ac:dyDescent="0.2">
      <c r="A43" s="66">
        <v>4100</v>
      </c>
      <c r="B43" s="67">
        <v>2.1354166666666601E-2</v>
      </c>
      <c r="C43" s="68">
        <v>1.99305555555555E-2</v>
      </c>
      <c r="D43" s="68">
        <v>1.8981481481481498E-2</v>
      </c>
      <c r="E43" s="68">
        <v>1.7083333333333402E-2</v>
      </c>
      <c r="F43" s="68">
        <v>1.56597222222222E-2</v>
      </c>
      <c r="G43" s="68">
        <v>1.42361111111111E-2</v>
      </c>
      <c r="H43" s="68">
        <v>1.3287037037037101E-2</v>
      </c>
      <c r="I43" s="68">
        <v>1.23379629629629E-2</v>
      </c>
      <c r="J43" s="68">
        <v>1.13888888888889E-2</v>
      </c>
    </row>
    <row r="44" spans="1:10" ht="20" x14ac:dyDescent="0.2">
      <c r="A44" s="63">
        <v>4200</v>
      </c>
      <c r="B44" s="64">
        <v>2.1874999999999999E-2</v>
      </c>
      <c r="C44" s="65">
        <v>2.0416666666666701E-2</v>
      </c>
      <c r="D44" s="65">
        <v>1.94444444444445E-2</v>
      </c>
      <c r="E44" s="65">
        <v>1.7500000000000002E-2</v>
      </c>
      <c r="F44" s="65">
        <v>1.60416666666666E-2</v>
      </c>
      <c r="G44" s="65">
        <v>1.4583333333333301E-2</v>
      </c>
      <c r="H44" s="65">
        <v>1.36111111111111E-2</v>
      </c>
      <c r="I44" s="65">
        <v>1.2638888888888899E-2</v>
      </c>
      <c r="J44" s="65">
        <v>1.16666666666667E-2</v>
      </c>
    </row>
    <row r="45" spans="1:10" ht="20" x14ac:dyDescent="0.2">
      <c r="A45" s="66">
        <v>4300</v>
      </c>
      <c r="B45" s="67">
        <v>2.2395833333333299E-2</v>
      </c>
      <c r="C45" s="68">
        <v>2.0902777777777801E-2</v>
      </c>
      <c r="D45" s="68">
        <v>1.9907407407407401E-2</v>
      </c>
      <c r="E45" s="68">
        <v>1.7916666666666699E-2</v>
      </c>
      <c r="F45" s="68">
        <v>1.6423611111111101E-2</v>
      </c>
      <c r="G45" s="68">
        <v>1.4930555555555501E-2</v>
      </c>
      <c r="H45" s="68">
        <v>1.39351851851852E-2</v>
      </c>
      <c r="I45" s="68">
        <v>1.29398148148148E-2</v>
      </c>
      <c r="J45" s="68">
        <v>1.1944444444444501E-2</v>
      </c>
    </row>
    <row r="46" spans="1:10" ht="20" x14ac:dyDescent="0.2">
      <c r="A46" s="63">
        <v>4400</v>
      </c>
      <c r="B46" s="64">
        <v>2.2916666666666599E-2</v>
      </c>
      <c r="C46" s="65">
        <v>2.1388888888888902E-2</v>
      </c>
      <c r="D46" s="65">
        <v>2.03703703703704E-2</v>
      </c>
      <c r="E46" s="65">
        <v>1.8333333333333399E-2</v>
      </c>
      <c r="F46" s="65">
        <v>1.6805555555555501E-2</v>
      </c>
      <c r="G46" s="65">
        <v>1.52777777777778E-2</v>
      </c>
      <c r="H46" s="65">
        <v>1.42592592592593E-2</v>
      </c>
      <c r="I46" s="65">
        <v>1.3240740740740701E-2</v>
      </c>
      <c r="J46" s="65">
        <v>1.22222222222222E-2</v>
      </c>
    </row>
    <row r="47" spans="1:10" ht="20" x14ac:dyDescent="0.2">
      <c r="A47" s="66">
        <v>4500</v>
      </c>
      <c r="B47" s="67">
        <v>2.34375E-2</v>
      </c>
      <c r="C47" s="68">
        <v>2.1874999999999999E-2</v>
      </c>
      <c r="D47" s="68">
        <v>2.0833333333333402E-2</v>
      </c>
      <c r="E47" s="68">
        <v>1.8749999999999999E-2</v>
      </c>
      <c r="F47" s="68">
        <v>1.7187500000000001E-2</v>
      </c>
      <c r="G47" s="68">
        <v>1.5625E-2</v>
      </c>
      <c r="H47" s="68">
        <v>1.4583333333333399E-2</v>
      </c>
      <c r="I47" s="68">
        <v>1.3541666666666599E-2</v>
      </c>
      <c r="J47" s="68">
        <v>1.2500000000000001E-2</v>
      </c>
    </row>
    <row r="48" spans="1:10" ht="20" x14ac:dyDescent="0.2">
      <c r="A48" s="63">
        <v>4600</v>
      </c>
      <c r="B48" s="64">
        <v>2.39583333333333E-2</v>
      </c>
      <c r="C48" s="65">
        <v>2.2361111111111099E-2</v>
      </c>
      <c r="D48" s="65">
        <v>2.1296296296296299E-2</v>
      </c>
      <c r="E48" s="65">
        <v>1.91666666666667E-2</v>
      </c>
      <c r="F48" s="65">
        <v>1.7569444444444401E-2</v>
      </c>
      <c r="G48" s="65">
        <v>1.59722222222222E-2</v>
      </c>
      <c r="H48" s="65">
        <v>1.49074074074074E-2</v>
      </c>
      <c r="I48" s="65">
        <v>1.3842592592592601E-2</v>
      </c>
      <c r="J48" s="65">
        <v>1.2777777777777799E-2</v>
      </c>
    </row>
    <row r="49" spans="1:10" ht="20" x14ac:dyDescent="0.2">
      <c r="A49" s="66">
        <v>4700</v>
      </c>
      <c r="B49" s="67">
        <v>2.4479166666666601E-2</v>
      </c>
      <c r="C49" s="68">
        <v>2.2847222222222199E-2</v>
      </c>
      <c r="D49" s="68">
        <v>2.1759259259259301E-2</v>
      </c>
      <c r="E49" s="68">
        <v>1.95833333333334E-2</v>
      </c>
      <c r="F49" s="68">
        <v>1.7951388888888802E-2</v>
      </c>
      <c r="G49" s="68">
        <v>1.63194444444444E-2</v>
      </c>
      <c r="H49" s="68">
        <v>1.52314814814815E-2</v>
      </c>
      <c r="I49" s="68">
        <v>1.41435185185185E-2</v>
      </c>
      <c r="J49" s="68">
        <v>1.30555555555556E-2</v>
      </c>
    </row>
    <row r="50" spans="1:10" ht="20" x14ac:dyDescent="0.2">
      <c r="A50" s="63">
        <v>4800</v>
      </c>
      <c r="B50" s="64">
        <v>2.5000000000000001E-2</v>
      </c>
      <c r="C50" s="65">
        <v>2.33333333333333E-2</v>
      </c>
      <c r="D50" s="65">
        <v>2.2222222222222299E-2</v>
      </c>
      <c r="E50" s="65">
        <v>0.02</v>
      </c>
      <c r="F50" s="65">
        <v>1.8333333333333299E-2</v>
      </c>
      <c r="G50" s="65">
        <v>1.6666666666666601E-2</v>
      </c>
      <c r="H50" s="65">
        <v>1.55555555555556E-2</v>
      </c>
      <c r="I50" s="65">
        <v>1.44444444444444E-2</v>
      </c>
      <c r="J50" s="65">
        <v>1.33333333333334E-2</v>
      </c>
    </row>
    <row r="51" spans="1:10" ht="20" x14ac:dyDescent="0.2">
      <c r="A51" s="66">
        <v>4900</v>
      </c>
      <c r="B51" s="67">
        <v>2.5520833333333302E-2</v>
      </c>
      <c r="C51" s="68">
        <v>2.38194444444444E-2</v>
      </c>
      <c r="D51" s="68">
        <v>2.2685185185185201E-2</v>
      </c>
      <c r="E51" s="68">
        <v>2.0416666666666701E-2</v>
      </c>
      <c r="F51" s="68">
        <v>1.8715277777777699E-2</v>
      </c>
      <c r="G51" s="68">
        <v>1.7013888888888901E-2</v>
      </c>
      <c r="H51" s="68">
        <v>1.5879629629629698E-2</v>
      </c>
      <c r="I51" s="68">
        <v>1.4745370370370299E-2</v>
      </c>
      <c r="J51" s="68">
        <v>1.36111111111111E-2</v>
      </c>
    </row>
    <row r="52" spans="1:10" ht="20" x14ac:dyDescent="0.2">
      <c r="A52" s="63">
        <v>5000</v>
      </c>
      <c r="B52" s="64">
        <v>2.6041666666666598E-2</v>
      </c>
      <c r="C52" s="65">
        <v>2.43055555555555E-2</v>
      </c>
      <c r="D52" s="65">
        <v>2.3148148148148199E-2</v>
      </c>
      <c r="E52" s="65">
        <v>2.0833333333333402E-2</v>
      </c>
      <c r="F52" s="65">
        <v>1.9097222222222199E-2</v>
      </c>
      <c r="G52" s="65">
        <v>1.7361111111111101E-2</v>
      </c>
      <c r="H52" s="65">
        <v>1.6203703703703699E-2</v>
      </c>
      <c r="I52" s="65">
        <v>1.5046296296296301E-2</v>
      </c>
      <c r="J52" s="65">
        <v>1.38888888888889E-2</v>
      </c>
    </row>
    <row r="53" spans="1:10" ht="20" x14ac:dyDescent="0.2">
      <c r="A53" s="66">
        <v>6000</v>
      </c>
      <c r="B53" s="67">
        <v>3.1249999999999899E-2</v>
      </c>
      <c r="C53" s="68">
        <v>2.9166666666666601E-2</v>
      </c>
      <c r="D53" s="68">
        <v>2.7777777777777998E-2</v>
      </c>
      <c r="E53" s="68">
        <v>2.5000000000000099E-2</v>
      </c>
      <c r="F53" s="68">
        <v>2.2916666666666499E-2</v>
      </c>
      <c r="G53" s="68">
        <v>2.0833333333333499E-2</v>
      </c>
      <c r="H53" s="68">
        <v>1.9444444444444601E-2</v>
      </c>
      <c r="I53" s="68">
        <v>1.8055555555555401E-2</v>
      </c>
      <c r="J53" s="68">
        <v>1.6666666666666601E-2</v>
      </c>
    </row>
    <row r="54" spans="1:10" ht="20" x14ac:dyDescent="0.2">
      <c r="A54" s="63">
        <v>7000</v>
      </c>
      <c r="B54" s="64">
        <v>3.6458333333333197E-2</v>
      </c>
      <c r="C54" s="65">
        <v>3.4027777777777699E-2</v>
      </c>
      <c r="D54" s="65">
        <v>3.2407407407407697E-2</v>
      </c>
      <c r="E54" s="65">
        <v>2.9166666666666799E-2</v>
      </c>
      <c r="F54" s="65">
        <v>2.6736111111110902E-2</v>
      </c>
      <c r="G54" s="65">
        <v>2.4305555555555799E-2</v>
      </c>
      <c r="H54" s="65">
        <v>2.2685185185185301E-2</v>
      </c>
      <c r="I54" s="65">
        <v>2.10648148148147E-2</v>
      </c>
      <c r="J54" s="65">
        <v>1.9444444444444299E-2</v>
      </c>
    </row>
    <row r="55" spans="1:10" ht="20" x14ac:dyDescent="0.2">
      <c r="A55" s="66">
        <v>8000</v>
      </c>
      <c r="B55" s="67">
        <v>4.1666666666666498E-2</v>
      </c>
      <c r="C55" s="68">
        <v>3.8888888888888799E-2</v>
      </c>
      <c r="D55" s="68">
        <v>3.7037037037037403E-2</v>
      </c>
      <c r="E55" s="68">
        <v>3.3333333333333499E-2</v>
      </c>
      <c r="F55" s="68">
        <v>3.0555555555555301E-2</v>
      </c>
      <c r="G55" s="68">
        <v>2.7777777777778099E-2</v>
      </c>
      <c r="H55" s="68">
        <v>2.5925925925926099E-2</v>
      </c>
      <c r="I55" s="68">
        <v>2.4074074074073901E-2</v>
      </c>
      <c r="J55" s="68">
        <v>2.2222222222222102E-2</v>
      </c>
    </row>
    <row r="56" spans="1:10" ht="20" x14ac:dyDescent="0.2">
      <c r="A56" s="63">
        <v>9000</v>
      </c>
      <c r="B56" s="64">
        <v>4.6874999999999799E-2</v>
      </c>
      <c r="C56" s="65">
        <v>4.37499999999999E-2</v>
      </c>
      <c r="D56" s="65">
        <v>4.1666666666667102E-2</v>
      </c>
      <c r="E56" s="65">
        <v>3.75000000000002E-2</v>
      </c>
      <c r="F56" s="65">
        <v>3.4374999999999697E-2</v>
      </c>
      <c r="G56" s="65">
        <v>3.1250000000000402E-2</v>
      </c>
      <c r="H56" s="65">
        <v>2.91666666666669E-2</v>
      </c>
      <c r="I56" s="65">
        <v>2.7083333333333098E-2</v>
      </c>
      <c r="J56" s="65">
        <v>2.4999999999999901E-2</v>
      </c>
    </row>
    <row r="57" spans="1:10" ht="20" x14ac:dyDescent="0.2">
      <c r="A57" s="66">
        <v>10000</v>
      </c>
      <c r="B57" s="67">
        <v>5.20833333333331E-2</v>
      </c>
      <c r="C57" s="68">
        <v>4.8611111111111001E-2</v>
      </c>
      <c r="D57" s="68">
        <v>4.62962962962968E-2</v>
      </c>
      <c r="E57" s="68">
        <v>4.16666666666669E-2</v>
      </c>
      <c r="F57" s="68">
        <v>3.8194444444444101E-2</v>
      </c>
      <c r="G57" s="68">
        <v>3.4722222222222703E-2</v>
      </c>
      <c r="H57" s="68">
        <v>3.2407407407407697E-2</v>
      </c>
      <c r="I57" s="68">
        <v>3.0092592592592299E-2</v>
      </c>
      <c r="J57" s="68">
        <v>2.7777777777777599E-2</v>
      </c>
    </row>
    <row r="58" spans="1:10" ht="20" x14ac:dyDescent="0.2">
      <c r="A58" s="63">
        <v>11000</v>
      </c>
      <c r="B58" s="64">
        <v>5.7291666666666401E-2</v>
      </c>
      <c r="C58" s="65">
        <v>5.3472222222222102E-2</v>
      </c>
      <c r="D58" s="65">
        <v>5.0925925925926499E-2</v>
      </c>
      <c r="E58" s="65">
        <v>4.5833333333333601E-2</v>
      </c>
      <c r="F58" s="65">
        <v>4.2013888888888497E-2</v>
      </c>
      <c r="G58" s="65">
        <v>3.8194444444445003E-2</v>
      </c>
      <c r="H58" s="65">
        <v>3.5648148148148401E-2</v>
      </c>
      <c r="I58" s="65">
        <v>3.3101851851851598E-2</v>
      </c>
      <c r="J58" s="65">
        <v>3.0555555555555398E-2</v>
      </c>
    </row>
    <row r="59" spans="1:10" ht="20" x14ac:dyDescent="0.2">
      <c r="A59" s="66">
        <v>12000</v>
      </c>
      <c r="B59" s="67">
        <v>6.2499999999999702E-2</v>
      </c>
      <c r="C59" s="68">
        <v>5.8333333333333202E-2</v>
      </c>
      <c r="D59" s="68">
        <v>5.5555555555556198E-2</v>
      </c>
      <c r="E59" s="68">
        <v>5.0000000000000301E-2</v>
      </c>
      <c r="F59" s="68">
        <v>4.58333333333329E-2</v>
      </c>
      <c r="G59" s="68">
        <v>4.1666666666667303E-2</v>
      </c>
      <c r="H59" s="68">
        <v>3.8888888888889202E-2</v>
      </c>
      <c r="I59" s="68">
        <v>3.6111111111110802E-2</v>
      </c>
      <c r="J59" s="68">
        <v>3.3333333333333097E-2</v>
      </c>
    </row>
    <row r="60" spans="1:10" ht="20" x14ac:dyDescent="0.2">
      <c r="A60" s="63">
        <v>13000</v>
      </c>
      <c r="B60" s="64">
        <v>6.7708333333332996E-2</v>
      </c>
      <c r="C60" s="65">
        <v>6.3194444444444303E-2</v>
      </c>
      <c r="D60" s="65">
        <v>6.0185185185185897E-2</v>
      </c>
      <c r="E60" s="65">
        <v>5.4166666666667002E-2</v>
      </c>
      <c r="F60" s="65">
        <v>4.9652777777777303E-2</v>
      </c>
      <c r="G60" s="65">
        <v>4.5138888888889603E-2</v>
      </c>
      <c r="H60" s="65">
        <v>4.2129629629630003E-2</v>
      </c>
      <c r="I60" s="65">
        <v>3.912037037037E-2</v>
      </c>
      <c r="J60" s="65">
        <v>3.61111111111109E-2</v>
      </c>
    </row>
    <row r="61" spans="1:10" ht="20" x14ac:dyDescent="0.2">
      <c r="A61" s="66">
        <v>14000</v>
      </c>
      <c r="B61" s="67">
        <v>7.2916666666666297E-2</v>
      </c>
      <c r="C61" s="68">
        <v>6.8055555555555397E-2</v>
      </c>
      <c r="D61" s="68">
        <v>6.4814814814815602E-2</v>
      </c>
      <c r="E61" s="68">
        <v>5.8333333333333702E-2</v>
      </c>
      <c r="F61" s="68">
        <v>5.3472222222221699E-2</v>
      </c>
      <c r="G61" s="68">
        <v>4.8611111111111903E-2</v>
      </c>
      <c r="H61" s="68">
        <v>4.5370370370370797E-2</v>
      </c>
      <c r="I61" s="68">
        <v>4.2129629629629198E-2</v>
      </c>
      <c r="J61" s="68">
        <v>3.8888888888888598E-2</v>
      </c>
    </row>
    <row r="62" spans="1:10" ht="20" x14ac:dyDescent="0.2">
      <c r="A62" s="63">
        <v>15000</v>
      </c>
      <c r="B62" s="64">
        <v>7.8124999999999598E-2</v>
      </c>
      <c r="C62" s="65">
        <v>7.2916666666666505E-2</v>
      </c>
      <c r="D62" s="65">
        <v>6.9444444444445294E-2</v>
      </c>
      <c r="E62" s="65">
        <v>6.2500000000000402E-2</v>
      </c>
      <c r="F62" s="65">
        <v>5.7291666666666102E-2</v>
      </c>
      <c r="G62" s="65">
        <v>5.2083333333334203E-2</v>
      </c>
      <c r="H62" s="65">
        <v>4.8611111111111598E-2</v>
      </c>
      <c r="I62" s="65">
        <v>4.5138888888888402E-2</v>
      </c>
      <c r="J62" s="65">
        <v>4.1666666666666401E-2</v>
      </c>
    </row>
    <row r="63" spans="1:10" ht="20" x14ac:dyDescent="0.2">
      <c r="A63" s="66">
        <v>16000</v>
      </c>
      <c r="B63" s="67">
        <v>8.3333333333332898E-2</v>
      </c>
      <c r="C63" s="68">
        <v>7.7777777777777599E-2</v>
      </c>
      <c r="D63" s="68">
        <v>7.4074074074075E-2</v>
      </c>
      <c r="E63" s="68">
        <v>6.6666666666667096E-2</v>
      </c>
      <c r="F63" s="68">
        <v>6.1111111111110498E-2</v>
      </c>
      <c r="G63" s="68">
        <v>5.5555555555556503E-2</v>
      </c>
      <c r="H63" s="68">
        <v>5.1851851851852301E-2</v>
      </c>
      <c r="I63" s="68">
        <v>4.8148148148147697E-2</v>
      </c>
      <c r="J63" s="68">
        <v>4.4444444444444203E-2</v>
      </c>
    </row>
    <row r="64" spans="1:10" ht="20" x14ac:dyDescent="0.2">
      <c r="A64" s="63">
        <v>17000</v>
      </c>
      <c r="B64" s="64">
        <v>8.8541666666666199E-2</v>
      </c>
      <c r="C64" s="65">
        <v>8.2638888888888706E-2</v>
      </c>
      <c r="D64" s="65">
        <v>7.8703703703704705E-2</v>
      </c>
      <c r="E64" s="65">
        <v>7.0833333333333803E-2</v>
      </c>
      <c r="F64" s="65">
        <v>6.4930555555554895E-2</v>
      </c>
      <c r="G64" s="65">
        <v>5.9027777777778803E-2</v>
      </c>
      <c r="H64" s="65">
        <v>5.5092592592593102E-2</v>
      </c>
      <c r="I64" s="65">
        <v>5.1157407407406902E-2</v>
      </c>
      <c r="J64" s="65">
        <v>4.7222222222221902E-2</v>
      </c>
    </row>
    <row r="65" spans="1:10" ht="20" x14ac:dyDescent="0.2">
      <c r="A65" s="66">
        <v>18000</v>
      </c>
      <c r="B65" s="67">
        <v>9.37499999999995E-2</v>
      </c>
      <c r="C65" s="68">
        <v>8.74999999999998E-2</v>
      </c>
      <c r="D65" s="68">
        <v>8.3333333333334397E-2</v>
      </c>
      <c r="E65" s="68">
        <v>7.5000000000000497E-2</v>
      </c>
      <c r="F65" s="68">
        <v>6.8749999999999298E-2</v>
      </c>
      <c r="G65" s="68">
        <v>6.2500000000001096E-2</v>
      </c>
      <c r="H65" s="68">
        <v>5.8333333333333903E-2</v>
      </c>
      <c r="I65" s="68">
        <v>5.41666666666661E-2</v>
      </c>
      <c r="J65" s="68">
        <v>4.9999999999999697E-2</v>
      </c>
    </row>
    <row r="66" spans="1:10" ht="20" x14ac:dyDescent="0.2">
      <c r="A66" s="63">
        <v>19000</v>
      </c>
      <c r="B66" s="64">
        <v>9.8958333333332801E-2</v>
      </c>
      <c r="C66" s="65">
        <v>9.2361111111110894E-2</v>
      </c>
      <c r="D66" s="65">
        <v>8.7962962962964103E-2</v>
      </c>
      <c r="E66" s="65">
        <v>7.9166666666667204E-2</v>
      </c>
      <c r="F66" s="65">
        <v>7.2569444444443701E-2</v>
      </c>
      <c r="G66" s="65">
        <v>6.5972222222223403E-2</v>
      </c>
      <c r="H66" s="65">
        <v>6.1574074074074697E-2</v>
      </c>
      <c r="I66" s="65">
        <v>5.7175925925925297E-2</v>
      </c>
      <c r="J66" s="65">
        <v>5.2777777777777403E-2</v>
      </c>
    </row>
    <row r="67" spans="1:10" ht="20" x14ac:dyDescent="0.2">
      <c r="A67" s="66">
        <v>20000</v>
      </c>
      <c r="B67" s="67">
        <v>0.10416666666666601</v>
      </c>
      <c r="C67" s="68">
        <v>9.7222222222222002E-2</v>
      </c>
      <c r="D67" s="68">
        <v>9.2592592592593795E-2</v>
      </c>
      <c r="E67" s="68">
        <v>8.3333333333333898E-2</v>
      </c>
      <c r="F67" s="68">
        <v>7.6388888888888104E-2</v>
      </c>
      <c r="G67" s="68">
        <v>6.9444444444445697E-2</v>
      </c>
      <c r="H67" s="68">
        <v>6.4814814814815505E-2</v>
      </c>
      <c r="I67" s="68">
        <v>6.0185185185184502E-2</v>
      </c>
      <c r="J67" s="68">
        <v>5.5555555555555199E-2</v>
      </c>
    </row>
    <row r="68" spans="1:10" ht="20" x14ac:dyDescent="0.2">
      <c r="A68" s="63">
        <v>21000</v>
      </c>
      <c r="B68" s="64">
        <v>0.109374999999999</v>
      </c>
      <c r="C68" s="65">
        <v>0.102083333333333</v>
      </c>
      <c r="D68" s="65">
        <v>9.7222222222223501E-2</v>
      </c>
      <c r="E68" s="65">
        <v>8.7500000000000605E-2</v>
      </c>
      <c r="F68" s="65">
        <v>8.0208333333332493E-2</v>
      </c>
      <c r="G68" s="65">
        <v>7.2916666666668004E-2</v>
      </c>
      <c r="H68" s="65">
        <v>6.8055555555556202E-2</v>
      </c>
      <c r="I68" s="65">
        <v>6.3194444444443804E-2</v>
      </c>
      <c r="J68" s="65">
        <v>5.8333333333333001E-2</v>
      </c>
    </row>
    <row r="69" spans="1:10" x14ac:dyDescent="0.15">
      <c r="A69" s="59"/>
      <c r="B69" s="59"/>
      <c r="C69" s="59"/>
      <c r="D69" s="59"/>
      <c r="E69" s="59"/>
      <c r="F69" s="59"/>
      <c r="G69" s="59"/>
      <c r="H69" s="59"/>
      <c r="I69" s="59"/>
      <c r="J69" s="59"/>
    </row>
    <row r="70" spans="1:10" x14ac:dyDescent="0.15">
      <c r="A70" s="59"/>
      <c r="B70" s="59"/>
      <c r="C70" s="59"/>
      <c r="D70" s="59"/>
      <c r="E70" s="59"/>
      <c r="F70" s="59"/>
      <c r="G70" s="59"/>
      <c r="H70" s="59"/>
      <c r="I70" s="59"/>
      <c r="J70" s="59"/>
    </row>
    <row r="71" spans="1:10" x14ac:dyDescent="0.15">
      <c r="A71" s="82"/>
      <c r="B71" s="82"/>
      <c r="C71" s="82"/>
      <c r="D71" s="82"/>
      <c r="E71" s="82"/>
      <c r="F71" s="82"/>
      <c r="G71" s="82"/>
      <c r="H71" s="82"/>
      <c r="I71" s="82"/>
      <c r="J71" s="82"/>
    </row>
    <row r="72" spans="1:10" x14ac:dyDescent="0.15">
      <c r="A72" s="82"/>
      <c r="B72" s="82"/>
      <c r="C72" s="82"/>
      <c r="D72" s="82"/>
      <c r="E72" s="82"/>
      <c r="F72" s="82"/>
      <c r="G72" s="82"/>
      <c r="H72" s="82"/>
      <c r="I72" s="82"/>
      <c r="J72" s="82"/>
    </row>
    <row r="73" spans="1:10" x14ac:dyDescent="0.15">
      <c r="A73" s="82"/>
      <c r="B73" s="82"/>
      <c r="C73" s="82"/>
      <c r="D73" s="82"/>
      <c r="E73" s="82"/>
      <c r="F73" s="82"/>
      <c r="G73" s="82"/>
      <c r="H73" s="82"/>
      <c r="I73" s="82"/>
      <c r="J73" s="82"/>
    </row>
    <row r="74" spans="1:10" x14ac:dyDescent="0.15">
      <c r="A74" s="82"/>
      <c r="B74" s="82"/>
      <c r="C74" s="82"/>
      <c r="D74" s="82"/>
      <c r="E74" s="82"/>
      <c r="F74" s="82"/>
      <c r="G74" s="82"/>
      <c r="H74" s="82"/>
      <c r="I74" s="82"/>
      <c r="J74" s="82"/>
    </row>
    <row r="75" spans="1:10" x14ac:dyDescent="0.15">
      <c r="A75" s="82"/>
      <c r="B75" s="82"/>
      <c r="C75" s="82"/>
      <c r="D75" s="82"/>
      <c r="E75" s="82"/>
      <c r="F75" s="82"/>
      <c r="G75" s="82"/>
      <c r="H75" s="82"/>
      <c r="I75" s="82"/>
      <c r="J75" s="82"/>
    </row>
    <row r="76" spans="1:10" s="83" customFormat="1" hidden="1" x14ac:dyDescent="0.15"/>
    <row r="77" spans="1:10" hidden="1" x14ac:dyDescent="0.15">
      <c r="A77" s="59"/>
      <c r="B77" s="59"/>
      <c r="C77" s="59"/>
      <c r="D77" s="59"/>
      <c r="E77" s="59"/>
      <c r="F77" s="59"/>
      <c r="G77" s="59"/>
      <c r="H77" s="59"/>
      <c r="I77" s="59"/>
      <c r="J77" s="59"/>
    </row>
    <row r="78" spans="1:10" hidden="1" x14ac:dyDescent="0.15">
      <c r="A78" s="59"/>
      <c r="B78" s="59"/>
      <c r="C78" s="59"/>
      <c r="D78" s="59"/>
      <c r="E78" s="59"/>
      <c r="F78" s="59"/>
      <c r="G78" s="59"/>
      <c r="H78" s="59"/>
      <c r="I78" s="59"/>
      <c r="J78" s="59"/>
    </row>
    <row r="79" spans="1:10" hidden="1" x14ac:dyDescent="0.15">
      <c r="A79" s="59"/>
      <c r="B79" s="59"/>
      <c r="C79" s="59"/>
      <c r="D79" s="59"/>
      <c r="E79" s="59"/>
      <c r="F79" s="59"/>
      <c r="G79" s="59"/>
      <c r="H79" s="59"/>
      <c r="I79" s="59"/>
      <c r="J79" s="59"/>
    </row>
    <row r="80" spans="1:10" hidden="1" x14ac:dyDescent="0.15">
      <c r="A80" s="59"/>
      <c r="B80" s="59"/>
      <c r="C80" s="59"/>
      <c r="D80" s="59"/>
      <c r="E80" s="59"/>
      <c r="F80" s="59"/>
      <c r="G80" s="59"/>
      <c r="H80" s="59"/>
      <c r="I80" s="59"/>
      <c r="J80" s="59"/>
    </row>
    <row r="81" s="59" customFormat="1" hidden="1" x14ac:dyDescent="0.15"/>
    <row r="82" s="59" customFormat="1" hidden="1" x14ac:dyDescent="0.15"/>
    <row r="83" s="59" customFormat="1" hidden="1" x14ac:dyDescent="0.15"/>
    <row r="84" s="59" customFormat="1" hidden="1" x14ac:dyDescent="0.15"/>
    <row r="85" s="59" customFormat="1" hidden="1" x14ac:dyDescent="0.15"/>
    <row r="86" s="59" customFormat="1" hidden="1" x14ac:dyDescent="0.15"/>
    <row r="87" s="59" customFormat="1" hidden="1" x14ac:dyDescent="0.15"/>
    <row r="88" s="59" customFormat="1" hidden="1" x14ac:dyDescent="0.15"/>
    <row r="89" s="59" customFormat="1" hidden="1" x14ac:dyDescent="0.15"/>
    <row r="90" s="59" customFormat="1" hidden="1" x14ac:dyDescent="0.15"/>
    <row r="91" s="59" customFormat="1" hidden="1" x14ac:dyDescent="0.15"/>
    <row r="92" s="59" customFormat="1" hidden="1" x14ac:dyDescent="0.15"/>
    <row r="93" s="59" customFormat="1" hidden="1" x14ac:dyDescent="0.15"/>
    <row r="94" s="59" customFormat="1" hidden="1" x14ac:dyDescent="0.15"/>
    <row r="95" s="59" customFormat="1" hidden="1" x14ac:dyDescent="0.15"/>
    <row r="96" s="59" customFormat="1" hidden="1" x14ac:dyDescent="0.15"/>
    <row r="97" s="59" customFormat="1" hidden="1" x14ac:dyDescent="0.15"/>
    <row r="98" s="59" customFormat="1" hidden="1" x14ac:dyDescent="0.15"/>
    <row r="99" s="59" customFormat="1" hidden="1" x14ac:dyDescent="0.15"/>
    <row r="100" s="59" customFormat="1" hidden="1" x14ac:dyDescent="0.15"/>
    <row r="101" s="59" customFormat="1" hidden="1" x14ac:dyDescent="0.15"/>
    <row r="102" s="59" customFormat="1" hidden="1" x14ac:dyDescent="0.15"/>
    <row r="103" s="59" customFormat="1" hidden="1" x14ac:dyDescent="0.15"/>
    <row r="104" s="59" customFormat="1" hidden="1" x14ac:dyDescent="0.15"/>
    <row r="105" s="59" customFormat="1" hidden="1" x14ac:dyDescent="0.15"/>
    <row r="106" s="59" customFormat="1" hidden="1" x14ac:dyDescent="0.15"/>
    <row r="107" s="59" customFormat="1" hidden="1" x14ac:dyDescent="0.15"/>
    <row r="108" s="59" customFormat="1" hidden="1" x14ac:dyDescent="0.15"/>
    <row r="109" s="59" customFormat="1" hidden="1" x14ac:dyDescent="0.15"/>
    <row r="110" s="59" customFormat="1" hidden="1" x14ac:dyDescent="0.15"/>
    <row r="111" s="59" customFormat="1" hidden="1" x14ac:dyDescent="0.15"/>
    <row r="112" s="59" customFormat="1" hidden="1" x14ac:dyDescent="0.15"/>
    <row r="113" s="59" customFormat="1" hidden="1" x14ac:dyDescent="0.15"/>
    <row r="114" s="59" customFormat="1" hidden="1" x14ac:dyDescent="0.15"/>
    <row r="115" s="59" customFormat="1" hidden="1" x14ac:dyDescent="0.15"/>
    <row r="116" s="59" customFormat="1" hidden="1" x14ac:dyDescent="0.15"/>
    <row r="117" s="59" customFormat="1" hidden="1" x14ac:dyDescent="0.15"/>
    <row r="118" s="59" customFormat="1" hidden="1" x14ac:dyDescent="0.15"/>
    <row r="119" s="59" customFormat="1" hidden="1" x14ac:dyDescent="0.15"/>
    <row r="120" s="59" customFormat="1" hidden="1" x14ac:dyDescent="0.15"/>
    <row r="121" s="59" customFormat="1" hidden="1" x14ac:dyDescent="0.15"/>
    <row r="122" s="59" customFormat="1" hidden="1" x14ac:dyDescent="0.15"/>
    <row r="123" s="59" customFormat="1" hidden="1" x14ac:dyDescent="0.15"/>
    <row r="124" s="59" customFormat="1" hidden="1" x14ac:dyDescent="0.15"/>
    <row r="125" s="59" customFormat="1" hidden="1" x14ac:dyDescent="0.15"/>
    <row r="126" s="59" customFormat="1" hidden="1" x14ac:dyDescent="0.15"/>
    <row r="127" s="59" customFormat="1" hidden="1" x14ac:dyDescent="0.15"/>
    <row r="128" s="59" customFormat="1" hidden="1" x14ac:dyDescent="0.15"/>
    <row r="129" s="59" customFormat="1" hidden="1" x14ac:dyDescent="0.15"/>
    <row r="130" s="59" customFormat="1" hidden="1" x14ac:dyDescent="0.15"/>
    <row r="131" s="59" customFormat="1" hidden="1" x14ac:dyDescent="0.15"/>
    <row r="132" s="59" customFormat="1" hidden="1" x14ac:dyDescent="0.15"/>
    <row r="133" s="59" customFormat="1" hidden="1" x14ac:dyDescent="0.15"/>
    <row r="134" s="59" customFormat="1" hidden="1" x14ac:dyDescent="0.15"/>
    <row r="135" s="59" customFormat="1" hidden="1" x14ac:dyDescent="0.15"/>
    <row r="136" s="59" customFormat="1" hidden="1" x14ac:dyDescent="0.15"/>
    <row r="137" s="59" customFormat="1" hidden="1" x14ac:dyDescent="0.15"/>
    <row r="138" s="59" customFormat="1" hidden="1" x14ac:dyDescent="0.15"/>
    <row r="139" s="59" customFormat="1" hidden="1" x14ac:dyDescent="0.15"/>
    <row r="140" s="59" customFormat="1" hidden="1" x14ac:dyDescent="0.15"/>
    <row r="141" s="59" customFormat="1" hidden="1" x14ac:dyDescent="0.15"/>
    <row r="142" s="59" customFormat="1" hidden="1" x14ac:dyDescent="0.15"/>
    <row r="143" s="59" customFormat="1" hidden="1" x14ac:dyDescent="0.15"/>
    <row r="144" s="59" customFormat="1" hidden="1" x14ac:dyDescent="0.15"/>
    <row r="145" s="59" customFormat="1" hidden="1" x14ac:dyDescent="0.15"/>
    <row r="146" s="59" customFormat="1" hidden="1" x14ac:dyDescent="0.15"/>
    <row r="147" s="59" customFormat="1" hidden="1" x14ac:dyDescent="0.15"/>
    <row r="148" s="59" customFormat="1" hidden="1" x14ac:dyDescent="0.15"/>
    <row r="149" s="59" customFormat="1" hidden="1" x14ac:dyDescent="0.15"/>
    <row r="150" s="59" customFormat="1" hidden="1" x14ac:dyDescent="0.15"/>
    <row r="151" s="59" customFormat="1" hidden="1" x14ac:dyDescent="0.15"/>
    <row r="152" s="59" customFormat="1" hidden="1" x14ac:dyDescent="0.15"/>
    <row r="153" s="59" customFormat="1" hidden="1" x14ac:dyDescent="0.15"/>
    <row r="154" s="59" customFormat="1" hidden="1" x14ac:dyDescent="0.15"/>
    <row r="155" s="59" customFormat="1" hidden="1" x14ac:dyDescent="0.15"/>
    <row r="156" s="59" customFormat="1" hidden="1" x14ac:dyDescent="0.15"/>
    <row r="157" s="59" customFormat="1" hidden="1" x14ac:dyDescent="0.15"/>
    <row r="158" s="59" customFormat="1" hidden="1" x14ac:dyDescent="0.15"/>
    <row r="159" s="59" customFormat="1" hidden="1" x14ac:dyDescent="0.15"/>
    <row r="160" s="59" customFormat="1" hidden="1" x14ac:dyDescent="0.15"/>
    <row r="161" s="59" customFormat="1" hidden="1" x14ac:dyDescent="0.15"/>
    <row r="162" s="59" customFormat="1" hidden="1" x14ac:dyDescent="0.15"/>
    <row r="163" s="59" customFormat="1" hidden="1" x14ac:dyDescent="0.15"/>
    <row r="164" s="59" customFormat="1" hidden="1" x14ac:dyDescent="0.15"/>
    <row r="165" s="59" customFormat="1" hidden="1" x14ac:dyDescent="0.15"/>
    <row r="166" s="59" customFormat="1" hidden="1" x14ac:dyDescent="0.15"/>
    <row r="167" s="59" customFormat="1" hidden="1" x14ac:dyDescent="0.15"/>
    <row r="168" s="59" customFormat="1" hidden="1" x14ac:dyDescent="0.15"/>
    <row r="169" s="59" customFormat="1" hidden="1" x14ac:dyDescent="0.15"/>
    <row r="170" s="59" customFormat="1" hidden="1" x14ac:dyDescent="0.15"/>
    <row r="171" s="59" customFormat="1" hidden="1" x14ac:dyDescent="0.15"/>
    <row r="172" s="59" customFormat="1" hidden="1" x14ac:dyDescent="0.15"/>
    <row r="173" s="59" customFormat="1" hidden="1" x14ac:dyDescent="0.15"/>
    <row r="174" s="59" customFormat="1" hidden="1" x14ac:dyDescent="0.15"/>
    <row r="175" s="59" customFormat="1" hidden="1" x14ac:dyDescent="0.15"/>
    <row r="176" s="59" customFormat="1" hidden="1" x14ac:dyDescent="0.15"/>
    <row r="177" s="59" customFormat="1" hidden="1" x14ac:dyDescent="0.15"/>
    <row r="178" s="59" customFormat="1" hidden="1" x14ac:dyDescent="0.15"/>
    <row r="179" s="59" customFormat="1" hidden="1" x14ac:dyDescent="0.15"/>
    <row r="180" s="59" customFormat="1" hidden="1" x14ac:dyDescent="0.15"/>
    <row r="181" s="59" customFormat="1" hidden="1" x14ac:dyDescent="0.15"/>
    <row r="182" s="59" customFormat="1" hidden="1" x14ac:dyDescent="0.15"/>
    <row r="183" s="59" customFormat="1" hidden="1" x14ac:dyDescent="0.15"/>
    <row r="184" s="59" customFormat="1" hidden="1" x14ac:dyDescent="0.15"/>
    <row r="185" s="59" customFormat="1" hidden="1" x14ac:dyDescent="0.15"/>
    <row r="186" s="59" customFormat="1" hidden="1" x14ac:dyDescent="0.15"/>
    <row r="187" s="59" customFormat="1" hidden="1" x14ac:dyDescent="0.15"/>
    <row r="188" s="59" customFormat="1" hidden="1" x14ac:dyDescent="0.15"/>
    <row r="189" s="59" customFormat="1" hidden="1" x14ac:dyDescent="0.15"/>
    <row r="190" s="59" customFormat="1" hidden="1" x14ac:dyDescent="0.15"/>
    <row r="191" s="59" customFormat="1" hidden="1" x14ac:dyDescent="0.15"/>
    <row r="192" s="59" customFormat="1" hidden="1" x14ac:dyDescent="0.15"/>
    <row r="193" s="59" customFormat="1" hidden="1" x14ac:dyDescent="0.15"/>
    <row r="194" s="59" customFormat="1" hidden="1" x14ac:dyDescent="0.15"/>
    <row r="195" s="59" customFormat="1" hidden="1" x14ac:dyDescent="0.15"/>
    <row r="196" s="59" customFormat="1" hidden="1" x14ac:dyDescent="0.15"/>
    <row r="197" s="59" customFormat="1" hidden="1" x14ac:dyDescent="0.15"/>
    <row r="198" s="59" customFormat="1" hidden="1" x14ac:dyDescent="0.15"/>
    <row r="199" s="59" customFormat="1" hidden="1" x14ac:dyDescent="0.15"/>
    <row r="200" s="59" customFormat="1" hidden="1" x14ac:dyDescent="0.15"/>
    <row r="201" s="59" customFormat="1" hidden="1" x14ac:dyDescent="0.15"/>
    <row r="202" s="59" customFormat="1" hidden="1" x14ac:dyDescent="0.15"/>
    <row r="203" s="59" customFormat="1" hidden="1" x14ac:dyDescent="0.15"/>
    <row r="204" s="59" customFormat="1" hidden="1" x14ac:dyDescent="0.15"/>
    <row r="205" s="59" customFormat="1" hidden="1" x14ac:dyDescent="0.15"/>
    <row r="206" s="59" customFormat="1" hidden="1" x14ac:dyDescent="0.15"/>
    <row r="207" s="59" customFormat="1" hidden="1" x14ac:dyDescent="0.15"/>
    <row r="208" s="59" customFormat="1" hidden="1" x14ac:dyDescent="0.15"/>
    <row r="209" s="59" customFormat="1" hidden="1" x14ac:dyDescent="0.15"/>
    <row r="210" s="59" customFormat="1" hidden="1" x14ac:dyDescent="0.15"/>
    <row r="211" s="59" customFormat="1" hidden="1" x14ac:dyDescent="0.15"/>
    <row r="212" s="59" customFormat="1" hidden="1" x14ac:dyDescent="0.15"/>
    <row r="213" s="59" customFormat="1" hidden="1" x14ac:dyDescent="0.15"/>
    <row r="214" s="59" customFormat="1" hidden="1" x14ac:dyDescent="0.15"/>
    <row r="215" s="59" customFormat="1" hidden="1" x14ac:dyDescent="0.15"/>
    <row r="216" s="59" customFormat="1" hidden="1" x14ac:dyDescent="0.15"/>
    <row r="217" s="59" customFormat="1" hidden="1" x14ac:dyDescent="0.15"/>
    <row r="218" s="59" customFormat="1" hidden="1" x14ac:dyDescent="0.15"/>
    <row r="219" s="59" customFormat="1" hidden="1" x14ac:dyDescent="0.15"/>
    <row r="220" s="59" customFormat="1" hidden="1" x14ac:dyDescent="0.15"/>
    <row r="221" s="59" customFormat="1" hidden="1" x14ac:dyDescent="0.15"/>
    <row r="222" s="59" customFormat="1" hidden="1" x14ac:dyDescent="0.15"/>
    <row r="223" s="59" customFormat="1" hidden="1" x14ac:dyDescent="0.15"/>
    <row r="224" s="59" customFormat="1" hidden="1" x14ac:dyDescent="0.15"/>
    <row r="225" s="59" customFormat="1" hidden="1" x14ac:dyDescent="0.15"/>
    <row r="226" s="59" customFormat="1" hidden="1" x14ac:dyDescent="0.15"/>
    <row r="227" s="59" customFormat="1" hidden="1" x14ac:dyDescent="0.15"/>
    <row r="228" s="59" customFormat="1" hidden="1" x14ac:dyDescent="0.15"/>
    <row r="229" s="59" customFormat="1" hidden="1" x14ac:dyDescent="0.15"/>
    <row r="230" s="59" customFormat="1" hidden="1" x14ac:dyDescent="0.15"/>
    <row r="231" s="59" customFormat="1" hidden="1" x14ac:dyDescent="0.15"/>
    <row r="232" s="59" customFormat="1" hidden="1" x14ac:dyDescent="0.15"/>
    <row r="233" s="59" customFormat="1" hidden="1" x14ac:dyDescent="0.15"/>
    <row r="234" s="59" customFormat="1" hidden="1" x14ac:dyDescent="0.15"/>
    <row r="235" s="59" customFormat="1" hidden="1" x14ac:dyDescent="0.15"/>
    <row r="236" s="59" customFormat="1" hidden="1" x14ac:dyDescent="0.15"/>
    <row r="237" s="59" customFormat="1" hidden="1" x14ac:dyDescent="0.15"/>
    <row r="238" s="59" customFormat="1" hidden="1" x14ac:dyDescent="0.15"/>
    <row r="239" s="59" customFormat="1" hidden="1" x14ac:dyDescent="0.15"/>
    <row r="240" s="59" customFormat="1" hidden="1" x14ac:dyDescent="0.15"/>
    <row r="241" s="59" customFormat="1" hidden="1" x14ac:dyDescent="0.15"/>
    <row r="242" s="59" customFormat="1" hidden="1" x14ac:dyDescent="0.15"/>
    <row r="243" s="59" customFormat="1" hidden="1" x14ac:dyDescent="0.15"/>
    <row r="244" s="59" customFormat="1" hidden="1" x14ac:dyDescent="0.15"/>
    <row r="245" s="59" customFormat="1" hidden="1" x14ac:dyDescent="0.15"/>
    <row r="246" s="59" customFormat="1" hidden="1" x14ac:dyDescent="0.15"/>
    <row r="247" s="59" customFormat="1" hidden="1" x14ac:dyDescent="0.15"/>
    <row r="248" s="59" customFormat="1" hidden="1" x14ac:dyDescent="0.15"/>
    <row r="249" s="59" customFormat="1" hidden="1" x14ac:dyDescent="0.15"/>
    <row r="250" s="59" customFormat="1" hidden="1" x14ac:dyDescent="0.15"/>
    <row r="251" s="59" customFormat="1" hidden="1" x14ac:dyDescent="0.15"/>
    <row r="252" s="59" customFormat="1" hidden="1" x14ac:dyDescent="0.15"/>
    <row r="253" s="59" customFormat="1" hidden="1" x14ac:dyDescent="0.15"/>
    <row r="254" s="59" customFormat="1" hidden="1" x14ac:dyDescent="0.15"/>
    <row r="255" s="59" customFormat="1" hidden="1" x14ac:dyDescent="0.15"/>
    <row r="256" s="59" customFormat="1" hidden="1" x14ac:dyDescent="0.15"/>
    <row r="257" s="59" customFormat="1" hidden="1" x14ac:dyDescent="0.15"/>
    <row r="258" s="59" customFormat="1" hidden="1" x14ac:dyDescent="0.15"/>
    <row r="259" s="59" customFormat="1" hidden="1" x14ac:dyDescent="0.15"/>
    <row r="260" s="59" customFormat="1" hidden="1" x14ac:dyDescent="0.15"/>
    <row r="261" s="59" customFormat="1" hidden="1" x14ac:dyDescent="0.15"/>
    <row r="262" s="59" customFormat="1" hidden="1" x14ac:dyDescent="0.15"/>
    <row r="263" s="59" customFormat="1" hidden="1" x14ac:dyDescent="0.15"/>
    <row r="264" s="59" customFormat="1" hidden="1" x14ac:dyDescent="0.15"/>
    <row r="265" s="59" customFormat="1" hidden="1" x14ac:dyDescent="0.15"/>
    <row r="266" s="59" customFormat="1" hidden="1" x14ac:dyDescent="0.15"/>
    <row r="267" s="59" customFormat="1" hidden="1" x14ac:dyDescent="0.15"/>
    <row r="268" s="59" customFormat="1" hidden="1" x14ac:dyDescent="0.15"/>
    <row r="269" s="59" customFormat="1" hidden="1" x14ac:dyDescent="0.15"/>
    <row r="270" s="59" customFormat="1" hidden="1" x14ac:dyDescent="0.15"/>
    <row r="271" s="59" customFormat="1" hidden="1" x14ac:dyDescent="0.15"/>
    <row r="272" s="59" customFormat="1" hidden="1" x14ac:dyDescent="0.15"/>
    <row r="273" s="59" customFormat="1" hidden="1" x14ac:dyDescent="0.15"/>
    <row r="274" s="59" customFormat="1" hidden="1" x14ac:dyDescent="0.15"/>
    <row r="275" s="59" customFormat="1" hidden="1" x14ac:dyDescent="0.15"/>
    <row r="276" s="59" customFormat="1" hidden="1" x14ac:dyDescent="0.15"/>
    <row r="277" s="59" customFormat="1" hidden="1" x14ac:dyDescent="0.15"/>
    <row r="278" s="59" customFormat="1" hidden="1" x14ac:dyDescent="0.15"/>
    <row r="279" s="59" customFormat="1" hidden="1" x14ac:dyDescent="0.15"/>
    <row r="280" s="59" customFormat="1" hidden="1" x14ac:dyDescent="0.15"/>
    <row r="281" s="59" customFormat="1" hidden="1" x14ac:dyDescent="0.15"/>
    <row r="282" s="59" customFormat="1" hidden="1" x14ac:dyDescent="0.15"/>
    <row r="283" s="59" customFormat="1" hidden="1" x14ac:dyDescent="0.15"/>
    <row r="284" s="59" customFormat="1" hidden="1" x14ac:dyDescent="0.15"/>
    <row r="285" s="59" customFormat="1" hidden="1" x14ac:dyDescent="0.15"/>
    <row r="286" s="59" customFormat="1" hidden="1" x14ac:dyDescent="0.15"/>
    <row r="287" s="59" customFormat="1" hidden="1" x14ac:dyDescent="0.15"/>
    <row r="288" s="59" customFormat="1" hidden="1" x14ac:dyDescent="0.15"/>
    <row r="289" s="59" customFormat="1" hidden="1" x14ac:dyDescent="0.15"/>
    <row r="290" s="59" customFormat="1" hidden="1" x14ac:dyDescent="0.15"/>
    <row r="291" s="59" customFormat="1" hidden="1" x14ac:dyDescent="0.15"/>
    <row r="292" s="59" customFormat="1" hidden="1" x14ac:dyDescent="0.15"/>
    <row r="293" s="59" customFormat="1" hidden="1" x14ac:dyDescent="0.15"/>
    <row r="294" s="59" customFormat="1" hidden="1" x14ac:dyDescent="0.15"/>
    <row r="295" s="59" customFormat="1" hidden="1" x14ac:dyDescent="0.15"/>
    <row r="296" s="59" customFormat="1" hidden="1" x14ac:dyDescent="0.15"/>
    <row r="297" s="59" customFormat="1" hidden="1" x14ac:dyDescent="0.15"/>
    <row r="298" s="59" customFormat="1" hidden="1" x14ac:dyDescent="0.15"/>
    <row r="299" s="59" customFormat="1" hidden="1" x14ac:dyDescent="0.15"/>
    <row r="300" s="59" customFormat="1" hidden="1" x14ac:dyDescent="0.15"/>
    <row r="301" s="59" customFormat="1" hidden="1" x14ac:dyDescent="0.15"/>
    <row r="302" s="59" customFormat="1" hidden="1" x14ac:dyDescent="0.15"/>
    <row r="303" s="59" customFormat="1" hidden="1" x14ac:dyDescent="0.15"/>
    <row r="304" s="59" customFormat="1" hidden="1" x14ac:dyDescent="0.15"/>
    <row r="305" s="59" customFormat="1" hidden="1" x14ac:dyDescent="0.15"/>
    <row r="306" s="59" customFormat="1" hidden="1" x14ac:dyDescent="0.15"/>
    <row r="307" s="59" customFormat="1" hidden="1" x14ac:dyDescent="0.15"/>
    <row r="308" s="59" customFormat="1" hidden="1" x14ac:dyDescent="0.15"/>
    <row r="309" s="59" customFormat="1" hidden="1" x14ac:dyDescent="0.15"/>
    <row r="310" s="59" customFormat="1" hidden="1" x14ac:dyDescent="0.15"/>
    <row r="311" s="59" customFormat="1" hidden="1" x14ac:dyDescent="0.15"/>
    <row r="312" s="59" customFormat="1" hidden="1" x14ac:dyDescent="0.15"/>
    <row r="313" s="59" customFormat="1" hidden="1" x14ac:dyDescent="0.15"/>
    <row r="314" s="59" customFormat="1" hidden="1" x14ac:dyDescent="0.15"/>
    <row r="315" s="59" customFormat="1" hidden="1" x14ac:dyDescent="0.15"/>
    <row r="316" s="59" customFormat="1" hidden="1" x14ac:dyDescent="0.15"/>
    <row r="317" s="59" customFormat="1" hidden="1" x14ac:dyDescent="0.15"/>
    <row r="318" s="59" customFormat="1" hidden="1" x14ac:dyDescent="0.15"/>
    <row r="319" s="59" customFormat="1" hidden="1" x14ac:dyDescent="0.15"/>
    <row r="320" s="59" customFormat="1" hidden="1" x14ac:dyDescent="0.15"/>
    <row r="321" s="59" customFormat="1" hidden="1" x14ac:dyDescent="0.15"/>
    <row r="322" s="59" customFormat="1" hidden="1" x14ac:dyDescent="0.15"/>
    <row r="323" s="59" customFormat="1" hidden="1" x14ac:dyDescent="0.15"/>
    <row r="324" s="59" customFormat="1" hidden="1" x14ac:dyDescent="0.15"/>
    <row r="325" s="59" customFormat="1" hidden="1" x14ac:dyDescent="0.15"/>
    <row r="326" s="59" customFormat="1" hidden="1" x14ac:dyDescent="0.15"/>
    <row r="327" s="59" customFormat="1" hidden="1" x14ac:dyDescent="0.15"/>
    <row r="328" s="59" customFormat="1" hidden="1" x14ac:dyDescent="0.15"/>
    <row r="329" s="59" customFormat="1" hidden="1" x14ac:dyDescent="0.15"/>
    <row r="330" s="59" customFormat="1" hidden="1" x14ac:dyDescent="0.15"/>
    <row r="331" s="59" customFormat="1" hidden="1" x14ac:dyDescent="0.15"/>
    <row r="332" s="59" customFormat="1" hidden="1" x14ac:dyDescent="0.15"/>
    <row r="333" s="59" customFormat="1" hidden="1" x14ac:dyDescent="0.15"/>
    <row r="334" s="59" customFormat="1" hidden="1" x14ac:dyDescent="0.15"/>
    <row r="335" s="59" customFormat="1" hidden="1" x14ac:dyDescent="0.15"/>
    <row r="336" s="59" customFormat="1" hidden="1" x14ac:dyDescent="0.15"/>
    <row r="337" s="59" customFormat="1" hidden="1" x14ac:dyDescent="0.15"/>
    <row r="338" s="59" customFormat="1" hidden="1" x14ac:dyDescent="0.15"/>
    <row r="339" s="59" customFormat="1" hidden="1" x14ac:dyDescent="0.15"/>
    <row r="340" s="59" customFormat="1" hidden="1" x14ac:dyDescent="0.15"/>
    <row r="341" s="59" customFormat="1" hidden="1" x14ac:dyDescent="0.15"/>
    <row r="342" s="59" customFormat="1" hidden="1" x14ac:dyDescent="0.15"/>
    <row r="343" s="59" customFormat="1" hidden="1" x14ac:dyDescent="0.15"/>
    <row r="344" s="59" customFormat="1" hidden="1" x14ac:dyDescent="0.15"/>
    <row r="345" s="59" customFormat="1" hidden="1" x14ac:dyDescent="0.15"/>
    <row r="346" s="59" customFormat="1" hidden="1" x14ac:dyDescent="0.15"/>
    <row r="347" s="59" customFormat="1" hidden="1" x14ac:dyDescent="0.15"/>
    <row r="348" s="59" customFormat="1" hidden="1" x14ac:dyDescent="0.15"/>
    <row r="349" s="59" customFormat="1" hidden="1" x14ac:dyDescent="0.15"/>
    <row r="350" s="59" customFormat="1" hidden="1" x14ac:dyDescent="0.15"/>
    <row r="351" s="59" customFormat="1" hidden="1" x14ac:dyDescent="0.15"/>
    <row r="352" s="59" customFormat="1" hidden="1" x14ac:dyDescent="0.15"/>
    <row r="353" s="59" customFormat="1" hidden="1" x14ac:dyDescent="0.15"/>
    <row r="354" s="59" customFormat="1" hidden="1" x14ac:dyDescent="0.15"/>
    <row r="355" s="59" customFormat="1" hidden="1" x14ac:dyDescent="0.15"/>
    <row r="356" s="59" customFormat="1" hidden="1" x14ac:dyDescent="0.15"/>
    <row r="357" s="59" customFormat="1" hidden="1" x14ac:dyDescent="0.15"/>
    <row r="358" s="59" customFormat="1" hidden="1" x14ac:dyDescent="0.15"/>
    <row r="359" s="59" customFormat="1" hidden="1" x14ac:dyDescent="0.15"/>
    <row r="360" s="59" customFormat="1" hidden="1" x14ac:dyDescent="0.15"/>
    <row r="361" s="59" customFormat="1" hidden="1" x14ac:dyDescent="0.15"/>
    <row r="362" s="59" customFormat="1" hidden="1" x14ac:dyDescent="0.15"/>
    <row r="363" s="59" customFormat="1" hidden="1" x14ac:dyDescent="0.15"/>
    <row r="364" s="59" customFormat="1" hidden="1" x14ac:dyDescent="0.15"/>
    <row r="365" s="59" customFormat="1" hidden="1" x14ac:dyDescent="0.15"/>
    <row r="366" s="59" customFormat="1" hidden="1" x14ac:dyDescent="0.15"/>
    <row r="367" s="59" customFormat="1" hidden="1" x14ac:dyDescent="0.15"/>
    <row r="368" s="59" customFormat="1" hidden="1" x14ac:dyDescent="0.15"/>
    <row r="369" s="59" customFormat="1" hidden="1" x14ac:dyDescent="0.15"/>
    <row r="370" s="59" customFormat="1" hidden="1" x14ac:dyDescent="0.15"/>
    <row r="371" s="59" customFormat="1" hidden="1" x14ac:dyDescent="0.15"/>
    <row r="372" s="59" customFormat="1" hidden="1" x14ac:dyDescent="0.15"/>
    <row r="373" s="59" customFormat="1" hidden="1" x14ac:dyDescent="0.15"/>
    <row r="374" s="59" customFormat="1" hidden="1" x14ac:dyDescent="0.15"/>
    <row r="375" s="59" customFormat="1" hidden="1" x14ac:dyDescent="0.15"/>
    <row r="376" s="59" customFormat="1" hidden="1" x14ac:dyDescent="0.15"/>
    <row r="377" s="59" customFormat="1" hidden="1" x14ac:dyDescent="0.15"/>
    <row r="378" s="59" customFormat="1" hidden="1" x14ac:dyDescent="0.15"/>
    <row r="379" s="59" customFormat="1" hidden="1" x14ac:dyDescent="0.15"/>
    <row r="380" s="59" customFormat="1" hidden="1" x14ac:dyDescent="0.15"/>
    <row r="381" s="59" customFormat="1" hidden="1" x14ac:dyDescent="0.15"/>
    <row r="382" s="59" customFormat="1" hidden="1" x14ac:dyDescent="0.15"/>
    <row r="383" s="59" customFormat="1" hidden="1" x14ac:dyDescent="0.15"/>
    <row r="384" s="59" customFormat="1" hidden="1" x14ac:dyDescent="0.15"/>
    <row r="385" s="59" customFormat="1" hidden="1" x14ac:dyDescent="0.15"/>
    <row r="386" s="59" customFormat="1" hidden="1" x14ac:dyDescent="0.15"/>
    <row r="387" s="59" customFormat="1" hidden="1" x14ac:dyDescent="0.15"/>
    <row r="388" s="59" customFormat="1" hidden="1" x14ac:dyDescent="0.15"/>
    <row r="389" s="59" customFormat="1" hidden="1" x14ac:dyDescent="0.15"/>
    <row r="390" s="59" customFormat="1" hidden="1" x14ac:dyDescent="0.15"/>
    <row r="391" s="59" customFormat="1" hidden="1" x14ac:dyDescent="0.15"/>
    <row r="392" s="59" customFormat="1" hidden="1" x14ac:dyDescent="0.15"/>
    <row r="393" s="59" customFormat="1" hidden="1" x14ac:dyDescent="0.15"/>
    <row r="394" s="59" customFormat="1" hidden="1" x14ac:dyDescent="0.15"/>
    <row r="395" s="59" customFormat="1" hidden="1" x14ac:dyDescent="0.15"/>
    <row r="396" s="59" customFormat="1" hidden="1" x14ac:dyDescent="0.15"/>
    <row r="397" s="59" customFormat="1" hidden="1" x14ac:dyDescent="0.15"/>
    <row r="398" s="59" customFormat="1" hidden="1" x14ac:dyDescent="0.15"/>
    <row r="399" s="59" customFormat="1" hidden="1" x14ac:dyDescent="0.15"/>
    <row r="400" s="59" customFormat="1" hidden="1" x14ac:dyDescent="0.15"/>
    <row r="401" s="59" customFormat="1" hidden="1" x14ac:dyDescent="0.15"/>
    <row r="402" s="59" customFormat="1" hidden="1" x14ac:dyDescent="0.15"/>
    <row r="403" s="59" customFormat="1" hidden="1" x14ac:dyDescent="0.15"/>
    <row r="404" s="59" customFormat="1" hidden="1" x14ac:dyDescent="0.15"/>
    <row r="405" s="59" customFormat="1" hidden="1" x14ac:dyDescent="0.15"/>
    <row r="406" s="59" customFormat="1" hidden="1" x14ac:dyDescent="0.15"/>
    <row r="407" s="59" customFormat="1" hidden="1" x14ac:dyDescent="0.15"/>
    <row r="408" s="59" customFormat="1" hidden="1" x14ac:dyDescent="0.15"/>
    <row r="409" s="59" customFormat="1" hidden="1" x14ac:dyDescent="0.15"/>
    <row r="410" s="59" customFormat="1" hidden="1" x14ac:dyDescent="0.15"/>
    <row r="411" s="59" customFormat="1" hidden="1" x14ac:dyDescent="0.15"/>
    <row r="412" s="59" customFormat="1" hidden="1" x14ac:dyDescent="0.15"/>
    <row r="413" s="59" customFormat="1" hidden="1" x14ac:dyDescent="0.15"/>
    <row r="414" s="59" customFormat="1" hidden="1" x14ac:dyDescent="0.15"/>
    <row r="415" s="59" customFormat="1" hidden="1" x14ac:dyDescent="0.15"/>
    <row r="416" s="59" customFormat="1" hidden="1" x14ac:dyDescent="0.15"/>
    <row r="417" s="59" customFormat="1" hidden="1" x14ac:dyDescent="0.15"/>
    <row r="418" s="59" customFormat="1" hidden="1" x14ac:dyDescent="0.15"/>
    <row r="419" s="59" customFormat="1" hidden="1" x14ac:dyDescent="0.15"/>
    <row r="420" s="59" customFormat="1" hidden="1" x14ac:dyDescent="0.15"/>
    <row r="421" s="59" customFormat="1" hidden="1" x14ac:dyDescent="0.15"/>
    <row r="422" s="59" customFormat="1" hidden="1" x14ac:dyDescent="0.15"/>
    <row r="423" s="59" customFormat="1" hidden="1" x14ac:dyDescent="0.15"/>
    <row r="424" s="59" customFormat="1" hidden="1" x14ac:dyDescent="0.15"/>
    <row r="425" s="59" customFormat="1" hidden="1" x14ac:dyDescent="0.15"/>
    <row r="426" s="59" customFormat="1" hidden="1" x14ac:dyDescent="0.15"/>
    <row r="427" s="59" customFormat="1" hidden="1" x14ac:dyDescent="0.15"/>
    <row r="428" s="59" customFormat="1" hidden="1" x14ac:dyDescent="0.15"/>
    <row r="429" s="59" customFormat="1" hidden="1" x14ac:dyDescent="0.15"/>
    <row r="430" s="59" customFormat="1" hidden="1" x14ac:dyDescent="0.15"/>
    <row r="431" s="59" customFormat="1" hidden="1" x14ac:dyDescent="0.15"/>
    <row r="432" s="59" customFormat="1" hidden="1" x14ac:dyDescent="0.15"/>
    <row r="433" s="59" customFormat="1" hidden="1" x14ac:dyDescent="0.15"/>
    <row r="434" s="59" customFormat="1" hidden="1" x14ac:dyDescent="0.15"/>
    <row r="435" s="59" customFormat="1" hidden="1" x14ac:dyDescent="0.15"/>
    <row r="436" s="59" customFormat="1" hidden="1" x14ac:dyDescent="0.15"/>
    <row r="437" s="59" customFormat="1" hidden="1" x14ac:dyDescent="0.15"/>
    <row r="438" s="59" customFormat="1" hidden="1" x14ac:dyDescent="0.15"/>
    <row r="439" s="59" customFormat="1" hidden="1" x14ac:dyDescent="0.15"/>
    <row r="440" s="59" customFormat="1" hidden="1" x14ac:dyDescent="0.15"/>
    <row r="441" s="59" customFormat="1" hidden="1" x14ac:dyDescent="0.15"/>
    <row r="442" s="59" customFormat="1" hidden="1" x14ac:dyDescent="0.15"/>
    <row r="443" s="59" customFormat="1" hidden="1" x14ac:dyDescent="0.15"/>
    <row r="444" s="59" customFormat="1" hidden="1" x14ac:dyDescent="0.15"/>
    <row r="445" s="59" customFormat="1" hidden="1" x14ac:dyDescent="0.15"/>
    <row r="446" s="59" customFormat="1" hidden="1" x14ac:dyDescent="0.15"/>
    <row r="447" s="59" customFormat="1" hidden="1" x14ac:dyDescent="0.15"/>
    <row r="448" s="59" customFormat="1" hidden="1" x14ac:dyDescent="0.15"/>
    <row r="449" s="59" customFormat="1" hidden="1" x14ac:dyDescent="0.15"/>
    <row r="450" s="59" customFormat="1" hidden="1" x14ac:dyDescent="0.15"/>
    <row r="451" s="59" customFormat="1" hidden="1" x14ac:dyDescent="0.15"/>
    <row r="452" s="59" customFormat="1" hidden="1" x14ac:dyDescent="0.15"/>
    <row r="453" s="59" customFormat="1" hidden="1" x14ac:dyDescent="0.15"/>
    <row r="454" s="59" customFormat="1" hidden="1" x14ac:dyDescent="0.15"/>
    <row r="455" s="59" customFormat="1" hidden="1" x14ac:dyDescent="0.15"/>
    <row r="456" s="59" customFormat="1" hidden="1" x14ac:dyDescent="0.15"/>
    <row r="457" s="59" customFormat="1" hidden="1" x14ac:dyDescent="0.15"/>
    <row r="458" s="59" customFormat="1" hidden="1" x14ac:dyDescent="0.15"/>
    <row r="459" s="59" customFormat="1" hidden="1" x14ac:dyDescent="0.15"/>
    <row r="460" s="59" customFormat="1" hidden="1" x14ac:dyDescent="0.15"/>
    <row r="461" s="59" customFormat="1" hidden="1" x14ac:dyDescent="0.15"/>
    <row r="462" s="59" customFormat="1" hidden="1" x14ac:dyDescent="0.15"/>
    <row r="463" s="59" customFormat="1" hidden="1" x14ac:dyDescent="0.15"/>
    <row r="464" s="59" customFormat="1" hidden="1" x14ac:dyDescent="0.15"/>
    <row r="465" s="59" customFormat="1" hidden="1" x14ac:dyDescent="0.15"/>
    <row r="466" s="59" customFormat="1" hidden="1" x14ac:dyDescent="0.15"/>
    <row r="467" s="59" customFormat="1" hidden="1" x14ac:dyDescent="0.15"/>
    <row r="468" s="59" customFormat="1" hidden="1" x14ac:dyDescent="0.15"/>
    <row r="469" s="59" customFormat="1" hidden="1" x14ac:dyDescent="0.15"/>
    <row r="470" s="59" customFormat="1" hidden="1" x14ac:dyDescent="0.15"/>
    <row r="471" s="59" customFormat="1" hidden="1" x14ac:dyDescent="0.15"/>
    <row r="472" s="59" customFormat="1" hidden="1" x14ac:dyDescent="0.15"/>
    <row r="473" s="59" customFormat="1" hidden="1" x14ac:dyDescent="0.15"/>
    <row r="474" s="59" customFormat="1" hidden="1" x14ac:dyDescent="0.15"/>
    <row r="475" s="59" customFormat="1" hidden="1" x14ac:dyDescent="0.15"/>
    <row r="476" s="59" customFormat="1" hidden="1" x14ac:dyDescent="0.15"/>
    <row r="477" s="59" customFormat="1" hidden="1" x14ac:dyDescent="0.15"/>
    <row r="478" s="59" customFormat="1" hidden="1" x14ac:dyDescent="0.15"/>
    <row r="479" s="59" customFormat="1" hidden="1" x14ac:dyDescent="0.15"/>
    <row r="480" s="59" customFormat="1" hidden="1" x14ac:dyDescent="0.15"/>
    <row r="481" s="59" customFormat="1" hidden="1" x14ac:dyDescent="0.15"/>
    <row r="482" s="59" customFormat="1" hidden="1" x14ac:dyDescent="0.15"/>
    <row r="483" s="59" customFormat="1" hidden="1" x14ac:dyDescent="0.15"/>
    <row r="484" s="59" customFormat="1" hidden="1" x14ac:dyDescent="0.15"/>
    <row r="485" s="59" customFormat="1" hidden="1" x14ac:dyDescent="0.15"/>
    <row r="486" s="59" customFormat="1" hidden="1" x14ac:dyDescent="0.15"/>
    <row r="487" s="59" customFormat="1" hidden="1" x14ac:dyDescent="0.15"/>
    <row r="488" s="59" customFormat="1" hidden="1" x14ac:dyDescent="0.15"/>
    <row r="489" s="59" customFormat="1" hidden="1" x14ac:dyDescent="0.15"/>
    <row r="490" s="59" customFormat="1" hidden="1" x14ac:dyDescent="0.15"/>
    <row r="491" s="59" customFormat="1" hidden="1" x14ac:dyDescent="0.15"/>
    <row r="492" s="59" customFormat="1" hidden="1" x14ac:dyDescent="0.15"/>
    <row r="493" s="59" customFormat="1" hidden="1" x14ac:dyDescent="0.15"/>
    <row r="494" s="59" customFormat="1" hidden="1" x14ac:dyDescent="0.15"/>
    <row r="495" s="59" customFormat="1" hidden="1" x14ac:dyDescent="0.15"/>
    <row r="496" s="59" customFormat="1" hidden="1" x14ac:dyDescent="0.15"/>
    <row r="497" s="59" customFormat="1" hidden="1" x14ac:dyDescent="0.15"/>
    <row r="498" s="59" customFormat="1" hidden="1" x14ac:dyDescent="0.15"/>
    <row r="499" s="59" customFormat="1" hidden="1" x14ac:dyDescent="0.15"/>
    <row r="500" s="59" customFormat="1" hidden="1" x14ac:dyDescent="0.15"/>
    <row r="501" s="59" customFormat="1" hidden="1" x14ac:dyDescent="0.15"/>
    <row r="502" s="59" customFormat="1" hidden="1" x14ac:dyDescent="0.15"/>
    <row r="503" s="59" customFormat="1" hidden="1" x14ac:dyDescent="0.15"/>
    <row r="504" s="59" customFormat="1" hidden="1" x14ac:dyDescent="0.15"/>
    <row r="505" s="59" customFormat="1" hidden="1" x14ac:dyDescent="0.15"/>
    <row r="506" s="59" customFormat="1" hidden="1" x14ac:dyDescent="0.15"/>
    <row r="507" s="59" customFormat="1" hidden="1" x14ac:dyDescent="0.15"/>
    <row r="508" s="59" customFormat="1" hidden="1" x14ac:dyDescent="0.15"/>
    <row r="509" s="59" customFormat="1" hidden="1" x14ac:dyDescent="0.15"/>
    <row r="510" s="59" customFormat="1" hidden="1" x14ac:dyDescent="0.15"/>
    <row r="511" s="59" customFormat="1" hidden="1" x14ac:dyDescent="0.15"/>
    <row r="512" s="59" customFormat="1" hidden="1" x14ac:dyDescent="0.15"/>
    <row r="513" s="59" customFormat="1" hidden="1" x14ac:dyDescent="0.15"/>
    <row r="514" s="59" customFormat="1" hidden="1" x14ac:dyDescent="0.15"/>
    <row r="515" s="59" customFormat="1" hidden="1" x14ac:dyDescent="0.15"/>
    <row r="516" s="59" customFormat="1" hidden="1" x14ac:dyDescent="0.15"/>
    <row r="517" s="59" customFormat="1" hidden="1" x14ac:dyDescent="0.15"/>
    <row r="518" s="59" customFormat="1" hidden="1" x14ac:dyDescent="0.15"/>
    <row r="519" s="59" customFormat="1" hidden="1" x14ac:dyDescent="0.15"/>
    <row r="520" s="59" customFormat="1" hidden="1" x14ac:dyDescent="0.15"/>
    <row r="521" s="59" customFormat="1" hidden="1" x14ac:dyDescent="0.15"/>
    <row r="522" s="59" customFormat="1" hidden="1" x14ac:dyDescent="0.15"/>
    <row r="523" s="59" customFormat="1" hidden="1" x14ac:dyDescent="0.15"/>
    <row r="524" s="59" customFormat="1" hidden="1" x14ac:dyDescent="0.15"/>
    <row r="525" s="59" customFormat="1" hidden="1" x14ac:dyDescent="0.15"/>
    <row r="526" s="59" customFormat="1" hidden="1" x14ac:dyDescent="0.15"/>
    <row r="527" s="59" customFormat="1" hidden="1" x14ac:dyDescent="0.15"/>
    <row r="528" s="59" customFormat="1" hidden="1" x14ac:dyDescent="0.15"/>
    <row r="529" s="59" customFormat="1" hidden="1" x14ac:dyDescent="0.15"/>
    <row r="530" s="59" customFormat="1" hidden="1" x14ac:dyDescent="0.15"/>
    <row r="531" s="59" customFormat="1" hidden="1" x14ac:dyDescent="0.15"/>
    <row r="532" s="59" customFormat="1" hidden="1" x14ac:dyDescent="0.15"/>
    <row r="533" s="59" customFormat="1" hidden="1" x14ac:dyDescent="0.15"/>
    <row r="534" s="59" customFormat="1" hidden="1" x14ac:dyDescent="0.15"/>
    <row r="535" s="59" customFormat="1" hidden="1" x14ac:dyDescent="0.15"/>
    <row r="536" s="59" customFormat="1" hidden="1" x14ac:dyDescent="0.15"/>
    <row r="537" s="59" customFormat="1" hidden="1" x14ac:dyDescent="0.15"/>
    <row r="538" s="59" customFormat="1" hidden="1" x14ac:dyDescent="0.15"/>
    <row r="539" s="59" customFormat="1" hidden="1" x14ac:dyDescent="0.15"/>
    <row r="540" s="59" customFormat="1" hidden="1" x14ac:dyDescent="0.15"/>
    <row r="541" s="59" customFormat="1" hidden="1" x14ac:dyDescent="0.15"/>
    <row r="542" s="59" customFormat="1" hidden="1" x14ac:dyDescent="0.15"/>
    <row r="543" s="59" customFormat="1" hidden="1" x14ac:dyDescent="0.15"/>
    <row r="544" s="59" customFormat="1" hidden="1" x14ac:dyDescent="0.15"/>
    <row r="545" s="59" customFormat="1" hidden="1" x14ac:dyDescent="0.15"/>
    <row r="546" s="59" customFormat="1" hidden="1" x14ac:dyDescent="0.15"/>
    <row r="547" s="59" customFormat="1" hidden="1" x14ac:dyDescent="0.15"/>
    <row r="548" s="59" customFormat="1" hidden="1" x14ac:dyDescent="0.15"/>
    <row r="549" s="59" customFormat="1" hidden="1" x14ac:dyDescent="0.15"/>
    <row r="550" s="59" customFormat="1" hidden="1" x14ac:dyDescent="0.15"/>
    <row r="551" s="59" customFormat="1" hidden="1" x14ac:dyDescent="0.15"/>
    <row r="552" s="59" customFormat="1" hidden="1" x14ac:dyDescent="0.15"/>
    <row r="553" s="59" customFormat="1" hidden="1" x14ac:dyDescent="0.15"/>
    <row r="554" s="59" customFormat="1" hidden="1" x14ac:dyDescent="0.15"/>
    <row r="555" s="59" customFormat="1" hidden="1" x14ac:dyDescent="0.15"/>
    <row r="556" s="59" customFormat="1" hidden="1" x14ac:dyDescent="0.15"/>
    <row r="557" s="59" customFormat="1" hidden="1" x14ac:dyDescent="0.15"/>
    <row r="558" s="59" customFormat="1" hidden="1" x14ac:dyDescent="0.15"/>
    <row r="559" s="59" customFormat="1" hidden="1" x14ac:dyDescent="0.15"/>
    <row r="560" s="59" customFormat="1" hidden="1" x14ac:dyDescent="0.15"/>
    <row r="561" s="59" customFormat="1" hidden="1" x14ac:dyDescent="0.15"/>
    <row r="562" s="59" customFormat="1" hidden="1" x14ac:dyDescent="0.15"/>
    <row r="563" s="59" customFormat="1" hidden="1" x14ac:dyDescent="0.15"/>
  </sheetData>
  <sheetProtection selectLockedCells="1" selectUnlockedCells="1"/>
  <printOptions horizontalCentered="1"/>
  <pageMargins left="0.78740157480314965" right="0.78740157480314965" top="0.98425196850393704" bottom="0.98425196850393704" header="0.51181102362204722" footer="0.51181102362204722"/>
  <pageSetup paperSize="9" scale="52" orientation="portrait" r:id="rId1"/>
  <headerFooter alignWithMargins="0"/>
  <rowBreaks count="1" manualBreakCount="1">
    <brk id="68" max="9" man="1"/>
  </rowBreaks>
  <colBreaks count="1" manualBreakCount="1">
    <brk id="10" max="7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7</vt:i4>
      </vt:variant>
    </vt:vector>
  </HeadingPairs>
  <TitlesOfParts>
    <vt:vector size="14" baseType="lpstr">
      <vt:lpstr>TESTE (Cooper 12 min.)</vt:lpstr>
      <vt:lpstr>TESTE (Balke 15 min.)</vt:lpstr>
      <vt:lpstr>TESTE (Caminhada 1600m)</vt:lpstr>
      <vt:lpstr>TESTE (Fox - bicicleta)</vt:lpstr>
      <vt:lpstr>Diário de treino</vt:lpstr>
      <vt:lpstr>PAR-Q</vt:lpstr>
      <vt:lpstr>Tabela de Ritmo</vt:lpstr>
      <vt:lpstr>'Diário de treino'!Area_de_impressao</vt:lpstr>
      <vt:lpstr>'PAR-Q'!Area_de_impressao</vt:lpstr>
      <vt:lpstr>'Tabela de Ritmo'!Area_de_impressao</vt:lpstr>
      <vt:lpstr>'TESTE (Balke 15 min.)'!Area_de_impressao</vt:lpstr>
      <vt:lpstr>'TESTE (Caminhada 1600m)'!Area_de_impressao</vt:lpstr>
      <vt:lpstr>'TESTE (Cooper 12 min.)'!Area_de_impressao</vt:lpstr>
      <vt:lpstr>'TESTE (Fox - bicicleta)'!Area_de_impressao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Ewerton Lucio dos Santos</dc:creator>
  <cp:lastModifiedBy>Microsoft Office User</cp:lastModifiedBy>
  <cp:lastPrinted>2020-08-16T23:44:24Z</cp:lastPrinted>
  <dcterms:created xsi:type="dcterms:W3CDTF">2011-04-13T14:51:05Z</dcterms:created>
  <dcterms:modified xsi:type="dcterms:W3CDTF">2022-09-03T22:31:39Z</dcterms:modified>
</cp:coreProperties>
</file>